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قائمة الدخل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N37" i="1"/>
  <c r="N39" s="1"/>
  <c r="M37"/>
  <c r="M39" s="1"/>
  <c r="L37"/>
  <c r="L39" s="1"/>
  <c r="E33"/>
  <c r="E32"/>
  <c r="Q29"/>
  <c r="Q31" s="1"/>
  <c r="Q37" s="1"/>
  <c r="P29"/>
  <c r="O29"/>
  <c r="O31" s="1"/>
  <c r="O37" s="1"/>
  <c r="N29"/>
  <c r="M29"/>
  <c r="L29"/>
  <c r="K29"/>
  <c r="J29"/>
  <c r="I29"/>
  <c r="H29"/>
  <c r="G29"/>
  <c r="F29"/>
  <c r="C29"/>
  <c r="E28"/>
  <c r="D28"/>
  <c r="E25"/>
  <c r="D25"/>
  <c r="E24"/>
  <c r="D24"/>
  <c r="E23"/>
  <c r="D23"/>
  <c r="E22"/>
  <c r="E29" s="1"/>
  <c r="D22"/>
  <c r="D29" s="1"/>
  <c r="Q12"/>
  <c r="Q14" s="1"/>
  <c r="Q19" s="1"/>
  <c r="P12"/>
  <c r="P14" s="1"/>
  <c r="P19" s="1"/>
  <c r="O12"/>
  <c r="O14" s="1"/>
  <c r="O19" s="1"/>
  <c r="N12"/>
  <c r="N14" s="1"/>
  <c r="N19" s="1"/>
  <c r="M12"/>
  <c r="M14" s="1"/>
  <c r="M19" s="1"/>
  <c r="L12"/>
  <c r="L14" s="1"/>
  <c r="L19" s="1"/>
  <c r="K12"/>
  <c r="K14" s="1"/>
  <c r="K19" s="1"/>
  <c r="K31" s="1"/>
  <c r="K37" s="1"/>
  <c r="K39" s="1"/>
  <c r="J12"/>
  <c r="J14" s="1"/>
  <c r="J19" s="1"/>
  <c r="J31" s="1"/>
  <c r="J37" s="1"/>
  <c r="J39" s="1"/>
  <c r="I12"/>
  <c r="I14" s="1"/>
  <c r="I19" s="1"/>
  <c r="I31" s="1"/>
  <c r="I37" s="1"/>
  <c r="I39" s="1"/>
  <c r="H12"/>
  <c r="H14" s="1"/>
  <c r="H19" s="1"/>
  <c r="H31" s="1"/>
  <c r="H37" s="1"/>
  <c r="H39" s="1"/>
  <c r="G12"/>
  <c r="G14" s="1"/>
  <c r="G19" s="1"/>
  <c r="G31" s="1"/>
  <c r="G37" s="1"/>
  <c r="G39" s="1"/>
  <c r="F12"/>
  <c r="F14" s="1"/>
  <c r="F19" s="1"/>
  <c r="F31" s="1"/>
  <c r="F37" s="1"/>
  <c r="F39" s="1"/>
  <c r="C12"/>
  <c r="E11"/>
  <c r="E12" s="1"/>
  <c r="D11"/>
  <c r="D12" s="1"/>
  <c r="Q8"/>
  <c r="P8"/>
  <c r="O8"/>
  <c r="N8"/>
  <c r="M8"/>
  <c r="L8"/>
  <c r="K8"/>
  <c r="J8"/>
  <c r="I8"/>
  <c r="H8"/>
  <c r="G8"/>
  <c r="F8"/>
  <c r="C8"/>
  <c r="C14" s="1"/>
  <c r="C19" s="1"/>
  <c r="C31" s="1"/>
  <c r="C37" s="1"/>
  <c r="C39" s="1"/>
  <c r="E7"/>
  <c r="E8" s="1"/>
  <c r="D7"/>
  <c r="D8" s="1"/>
  <c r="D14" s="1"/>
  <c r="D19" s="1"/>
  <c r="D31" s="1"/>
  <c r="D37" s="1"/>
  <c r="D39" s="1"/>
  <c r="E14" l="1"/>
  <c r="E19" s="1"/>
  <c r="E31" s="1"/>
  <c r="E37" s="1"/>
  <c r="E39" s="1"/>
  <c r="P31"/>
  <c r="P37" s="1"/>
</calcChain>
</file>

<file path=xl/sharedStrings.xml><?xml version="1.0" encoding="utf-8"?>
<sst xmlns="http://schemas.openxmlformats.org/spreadsheetml/2006/main" count="87" uniqueCount="67">
  <si>
    <t xml:space="preserve">بنك الأردن - سورية </t>
  </si>
  <si>
    <t xml:space="preserve">قائمة الدخل </t>
  </si>
  <si>
    <t>Statement of Income</t>
  </si>
  <si>
    <t>بعد تطبيق المعيار رقم 9</t>
  </si>
  <si>
    <t>البيان</t>
  </si>
  <si>
    <t>عن الفترة من 28/5 ولغاية 31/12/2008</t>
  </si>
  <si>
    <t>الايرادات :</t>
  </si>
  <si>
    <t>Revenues:</t>
  </si>
  <si>
    <t>الفوائد الدائنة</t>
  </si>
  <si>
    <t>Interest Income</t>
  </si>
  <si>
    <t>الفوائد المدينة</t>
  </si>
  <si>
    <t>Interest Expense</t>
  </si>
  <si>
    <t>صافي إيرادات الفوائد</t>
  </si>
  <si>
    <t>Net Interest Income</t>
  </si>
  <si>
    <t>رسوم وعمولات دائنة</t>
  </si>
  <si>
    <t>Fees and commissions Income</t>
  </si>
  <si>
    <t>رسوم وعمولات مدينة</t>
  </si>
  <si>
    <t>-</t>
  </si>
  <si>
    <t>Fees and commissions Expense</t>
  </si>
  <si>
    <t>صافي إيرادات الرسوم و العمولات</t>
  </si>
  <si>
    <t>Net Income from Fees and Commissions</t>
  </si>
  <si>
    <t xml:space="preserve">صافي إيرادات الفوائد , الرسوم والعمولات </t>
  </si>
  <si>
    <t>Net Income from Interest, Fees and Commissions</t>
  </si>
  <si>
    <t>صافي أرباح تشغيلية ناتجة عن تقييم العملات الأجنبية</t>
  </si>
  <si>
    <t>Gains from Foreign Currencies,Net</t>
  </si>
  <si>
    <t>أرباح (خسائر) ناتجة عن تقييم مركز القطع البنيوي</t>
  </si>
  <si>
    <t>Unrealized foreign exchange gain (Losses) on structural position</t>
  </si>
  <si>
    <t xml:space="preserve">إيرادات تشغيلية أخرى </t>
  </si>
  <si>
    <t>Other Operating Income</t>
  </si>
  <si>
    <t xml:space="preserve">إجمالي الدخل التشغيلي </t>
  </si>
  <si>
    <t>Total  Income</t>
  </si>
  <si>
    <t>المصاريف:</t>
  </si>
  <si>
    <t>Expenses:</t>
  </si>
  <si>
    <t>نفقات الموظفين</t>
  </si>
  <si>
    <t>Employees Expenses</t>
  </si>
  <si>
    <t xml:space="preserve">إستهلاكات </t>
  </si>
  <si>
    <t>Depreciation</t>
  </si>
  <si>
    <t>إطفاءات</t>
  </si>
  <si>
    <t>Amortization</t>
  </si>
  <si>
    <t>مخصصات متنوعة</t>
  </si>
  <si>
    <t>Sundry Provisions</t>
  </si>
  <si>
    <t>مخصص تدني التسهيلات الإئتمانية</t>
  </si>
  <si>
    <t>Provision for Direct Credit and Facilities (period)</t>
  </si>
  <si>
    <t>دعم مالي</t>
  </si>
  <si>
    <t>Financial support</t>
  </si>
  <si>
    <t>مصاريف تشغيلية اخرى</t>
  </si>
  <si>
    <t>Other Expenses</t>
  </si>
  <si>
    <t xml:space="preserve">إجمالي النفقات التشغيلية </t>
  </si>
  <si>
    <t>Total  Expenses</t>
  </si>
  <si>
    <t xml:space="preserve">أرباح (خسائر)السنة \الفترة قبل الضريبة </t>
  </si>
  <si>
    <t>Net (Loss) Income Before Tax</t>
  </si>
  <si>
    <t>المستخدم من الموجودات الضريبية الؤجلة خلال السنة</t>
  </si>
  <si>
    <t>إطفاء موجودات ضريبية مؤجلة</t>
  </si>
  <si>
    <t>Deferred Tax Income / (Income Tax Expense)</t>
  </si>
  <si>
    <t>مصروف ضريبة الدخل</t>
  </si>
  <si>
    <t>Income Tax Expense</t>
  </si>
  <si>
    <t>ضريبة ريع رؤوس الاموال عن الايرادات المقبوضة في الخارج</t>
  </si>
  <si>
    <t>Capital revenue tax on revenues received abroad</t>
  </si>
  <si>
    <t>ضريبة اعادة اعمار 10% من ضريبة الدخل</t>
  </si>
  <si>
    <t>Reconstruction tax 10% of the income tax</t>
  </si>
  <si>
    <t xml:space="preserve">أرباح (خسائر) السنة بعد الضريبة </t>
  </si>
  <si>
    <t>Net (loss) Income After Tax</t>
  </si>
  <si>
    <t>عائد السهم (ل.س)*</t>
  </si>
  <si>
    <t>Earnings Per Share (SP)*</t>
  </si>
  <si>
    <t>تم تعديل عائد السهم للسنوات السابقة بناء على عملية التجزئة التي تمت على اسهم الشركة بتاريخ 07/05/2011 لتصبح قيمة السهم 100 ل.س بدلاً من 500 ل.س</t>
  </si>
  <si>
    <t>The earnings per share have been adjusted for the previous years based on the split process on 07/05/2012</t>
  </si>
  <si>
    <t>that modified the nominal value per share from 500 SP to 100 SP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</si>
</sst>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_(* #,##0_);_(* \(#,##0\);_(* &quot;-&quot;??_);_(@_)"/>
    <numFmt numFmtId="166" formatCode="_(* #,##0_);_(* \(#,##0\);_(* &quot;-&quot;_);_(@_)"/>
    <numFmt numFmtId="167" formatCode="_(* #,##0.0_);_(* \(#,##0.0\);_(* &quot;-&quot;??_);_(@_)"/>
    <numFmt numFmtId="168" formatCode="_(* #,##0.00_);_(* \(#,##0.00\);_(* &quot;-&quot;_);_(@_)"/>
    <numFmt numFmtId="169" formatCode="_-* #,##0.00_-;\-* #,##0.0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Arabic Transparent"/>
      <charset val="178"/>
    </font>
    <font>
      <b/>
      <sz val="13"/>
      <color theme="1"/>
      <name val="Arabic Transparent"/>
      <charset val="178"/>
    </font>
    <font>
      <b/>
      <sz val="14"/>
      <color theme="1"/>
      <name val="Arabic Transparent"/>
      <charset val="178"/>
    </font>
    <font>
      <b/>
      <sz val="14"/>
      <color theme="0"/>
      <name val="Arabic Transparent"/>
      <charset val="178"/>
    </font>
    <font>
      <sz val="14"/>
      <color theme="1"/>
      <name val="Arabic Transparent"/>
      <charset val="178"/>
    </font>
    <font>
      <b/>
      <sz val="13"/>
      <color theme="0"/>
      <name val="Arabic Transparent"/>
      <charset val="178"/>
    </font>
    <font>
      <b/>
      <u/>
      <sz val="13"/>
      <color theme="1"/>
      <name val="Arabic Transparent"/>
      <charset val="178"/>
    </font>
    <font>
      <sz val="13"/>
      <color theme="1"/>
      <name val="Arabic Transparent"/>
      <charset val="178"/>
    </font>
    <font>
      <sz val="13"/>
      <name val="Arabic Transparent"/>
      <charset val="178"/>
    </font>
    <font>
      <u val="singleAccounting"/>
      <sz val="13"/>
      <color theme="1"/>
      <name val="Arabic Transparent"/>
      <charset val="178"/>
    </font>
    <font>
      <sz val="13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</cellStyleXfs>
  <cellXfs count="81">
    <xf numFmtId="0" fontId="0" fillId="0" borderId="0" xfId="0"/>
    <xf numFmtId="0" fontId="3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0" fillId="0" borderId="0" xfId="0" applyFill="1"/>
    <xf numFmtId="0" fontId="5" fillId="0" borderId="0" xfId="0" applyFont="1" applyFill="1" applyAlignment="1"/>
    <xf numFmtId="0" fontId="6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center"/>
    </xf>
    <xf numFmtId="37" fontId="9" fillId="0" borderId="2" xfId="0" applyNumberFormat="1" applyFont="1" applyFill="1" applyBorder="1" applyAlignment="1">
      <alignment horizontal="right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10" fillId="0" borderId="4" xfId="0" applyFont="1" applyFill="1" applyBorder="1"/>
    <xf numFmtId="165" fontId="11" fillId="0" borderId="4" xfId="1" applyNumberFormat="1" applyFont="1" applyFill="1" applyBorder="1"/>
    <xf numFmtId="3" fontId="10" fillId="0" borderId="4" xfId="0" applyNumberFormat="1" applyFont="1" applyFill="1" applyBorder="1"/>
    <xf numFmtId="166" fontId="10" fillId="0" borderId="4" xfId="2" applyNumberFormat="1" applyFont="1" applyFill="1" applyBorder="1" applyAlignment="1">
      <alignment horizontal="center"/>
    </xf>
    <xf numFmtId="166" fontId="10" fillId="0" borderId="4" xfId="2" applyNumberFormat="1" applyFont="1" applyFill="1" applyBorder="1" applyAlignment="1">
      <alignment horizontal="right"/>
    </xf>
    <xf numFmtId="166" fontId="10" fillId="0" borderId="5" xfId="2" applyNumberFormat="1" applyFont="1" applyFill="1" applyBorder="1" applyAlignment="1">
      <alignment horizontal="right"/>
    </xf>
    <xf numFmtId="166" fontId="10" fillId="0" borderId="4" xfId="2" applyNumberFormat="1" applyFont="1" applyFill="1" applyBorder="1"/>
    <xf numFmtId="166" fontId="10" fillId="0" borderId="4" xfId="2" applyNumberFormat="1" applyFont="1" applyFill="1" applyBorder="1" applyAlignment="1"/>
    <xf numFmtId="165" fontId="10" fillId="0" borderId="4" xfId="1" applyNumberFormat="1" applyFont="1" applyFill="1" applyBorder="1" applyAlignment="1"/>
    <xf numFmtId="166" fontId="12" fillId="0" borderId="4" xfId="2" applyNumberFormat="1" applyFont="1" applyFill="1" applyBorder="1" applyAlignment="1">
      <alignment horizontal="center"/>
    </xf>
    <xf numFmtId="166" fontId="12" fillId="0" borderId="4" xfId="2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right" vertical="center"/>
    </xf>
    <xf numFmtId="166" fontId="8" fillId="2" borderId="4" xfId="2" applyNumberFormat="1" applyFont="1" applyFill="1" applyBorder="1" applyAlignment="1">
      <alignment horizontal="center"/>
    </xf>
    <xf numFmtId="166" fontId="8" fillId="2" borderId="4" xfId="2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 vertical="center" wrapText="1"/>
    </xf>
    <xf numFmtId="0" fontId="4" fillId="0" borderId="4" xfId="0" applyFont="1" applyFill="1" applyBorder="1"/>
    <xf numFmtId="0" fontId="10" fillId="0" borderId="4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0" fillId="0" borderId="4" xfId="0" applyFont="1" applyBorder="1"/>
    <xf numFmtId="165" fontId="11" fillId="0" borderId="4" xfId="1" applyNumberFormat="1" applyFont="1" applyFill="1" applyBorder="1" applyAlignment="1"/>
    <xf numFmtId="166" fontId="8" fillId="0" borderId="4" xfId="2" applyNumberFormat="1" applyFont="1" applyFill="1" applyBorder="1" applyAlignment="1">
      <alignment horizontal="right"/>
    </xf>
    <xf numFmtId="166" fontId="8" fillId="0" borderId="4" xfId="2" applyNumberFormat="1" applyFont="1" applyFill="1" applyBorder="1" applyAlignment="1">
      <alignment horizontal="center"/>
    </xf>
    <xf numFmtId="166" fontId="8" fillId="0" borderId="5" xfId="2" applyNumberFormat="1" applyFont="1" applyFill="1" applyBorder="1" applyAlignment="1">
      <alignment horizontal="right"/>
    </xf>
    <xf numFmtId="165" fontId="10" fillId="0" borderId="4" xfId="1" applyNumberFormat="1" applyFont="1" applyFill="1" applyBorder="1"/>
    <xf numFmtId="0" fontId="10" fillId="0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right"/>
    </xf>
    <xf numFmtId="0" fontId="9" fillId="0" borderId="4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166" fontId="10" fillId="0" borderId="6" xfId="2" applyNumberFormat="1" applyFont="1" applyFill="1" applyBorder="1"/>
    <xf numFmtId="166" fontId="10" fillId="0" borderId="4" xfId="2" applyNumberFormat="1" applyFont="1" applyFill="1" applyBorder="1" applyAlignment="1">
      <alignment horizontal="left"/>
    </xf>
    <xf numFmtId="165" fontId="10" fillId="0" borderId="7" xfId="1" applyNumberFormat="1" applyFont="1" applyFill="1" applyBorder="1"/>
    <xf numFmtId="165" fontId="10" fillId="0" borderId="6" xfId="1" applyNumberFormat="1" applyFont="1" applyFill="1" applyBorder="1"/>
    <xf numFmtId="0" fontId="10" fillId="0" borderId="4" xfId="0" applyFont="1" applyFill="1" applyBorder="1" applyAlignment="1">
      <alignment horizontal="right"/>
    </xf>
    <xf numFmtId="165" fontId="12" fillId="0" borderId="7" xfId="1" applyNumberFormat="1" applyFont="1" applyFill="1" applyBorder="1"/>
    <xf numFmtId="166" fontId="12" fillId="0" borderId="7" xfId="2" applyNumberFormat="1" applyFont="1" applyFill="1" applyBorder="1" applyAlignment="1"/>
    <xf numFmtId="166" fontId="6" fillId="2" borderId="0" xfId="0" applyNumberFormat="1" applyFont="1" applyFill="1" applyBorder="1" applyAlignment="1">
      <alignment horizontal="right" vertical="center"/>
    </xf>
    <xf numFmtId="164" fontId="10" fillId="0" borderId="4" xfId="1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4" xfId="0" applyFill="1" applyBorder="1"/>
    <xf numFmtId="166" fontId="10" fillId="0" borderId="4" xfId="2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167" fontId="10" fillId="0" borderId="4" xfId="1" applyNumberFormat="1" applyFont="1" applyFill="1" applyBorder="1"/>
    <xf numFmtId="0" fontId="10" fillId="0" borderId="0" xfId="0" applyFont="1" applyFill="1" applyBorder="1" applyAlignment="1">
      <alignment wrapText="1"/>
    </xf>
    <xf numFmtId="166" fontId="10" fillId="0" borderId="4" xfId="2" applyNumberFormat="1" applyFont="1" applyFill="1" applyBorder="1" applyAlignment="1">
      <alignment horizontal="left" vertical="center"/>
    </xf>
    <xf numFmtId="168" fontId="8" fillId="2" borderId="4" xfId="2" applyNumberFormat="1" applyFont="1" applyFill="1" applyBorder="1" applyAlignment="1">
      <alignment horizontal="right"/>
    </xf>
    <xf numFmtId="37" fontId="0" fillId="0" borderId="0" xfId="0" applyNumberFormat="1" applyFill="1"/>
    <xf numFmtId="0" fontId="0" fillId="0" borderId="0" xfId="0" applyFont="1" applyFill="1" applyAlignment="1">
      <alignment horizontal="center" vertical="center"/>
    </xf>
    <xf numFmtId="166" fontId="2" fillId="0" borderId="0" xfId="2" applyFont="1" applyFill="1"/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Fill="1"/>
    <xf numFmtId="37" fontId="13" fillId="0" borderId="0" xfId="0" applyNumberFormat="1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166" fontId="13" fillId="0" borderId="0" xfId="0" applyNumberFormat="1" applyFont="1" applyFill="1"/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 vertical="center"/>
    </xf>
    <xf numFmtId="166" fontId="0" fillId="0" borderId="0" xfId="0" applyNumberFormat="1" applyFill="1"/>
    <xf numFmtId="14" fontId="0" fillId="0" borderId="0" xfId="0" applyNumberFormat="1" applyFill="1"/>
  </cellXfs>
  <cellStyles count="9">
    <cellStyle name="Comma" xfId="1" builtinId="3"/>
    <cellStyle name="Comma [0]" xfId="2" builtinId="6"/>
    <cellStyle name="Comma 2" xfId="3"/>
    <cellStyle name="Normal" xfId="0" builtinId="0"/>
    <cellStyle name="Normal 2" xfId="4"/>
    <cellStyle name="Normal 3" xfId="5"/>
    <cellStyle name="Normal 4" xfId="6"/>
    <cellStyle name="Normal 5" xfId="7"/>
    <cellStyle name="Normal 6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JS-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حركة الأسعار"/>
      <sheetName val="تقرير الملكية"/>
      <sheetName val="بيانات التداول"/>
      <sheetName val="قيم التداول"/>
      <sheetName val="معلومات عامة"/>
      <sheetName val="قائمة المركز المالي"/>
      <sheetName val="قائمة الدخل"/>
      <sheetName val="تدفقات نقدية"/>
      <sheetName val="نسب مالية"/>
    </sheetNames>
    <sheetDataSet>
      <sheetData sheetId="0"/>
      <sheetData sheetId="1"/>
      <sheetData sheetId="2"/>
      <sheetData sheetId="3"/>
      <sheetData sheetId="4"/>
      <sheetData sheetId="5">
        <row r="30">
          <cell r="C30">
            <v>3000000000</v>
          </cell>
          <cell r="D30">
            <v>3000000000</v>
          </cell>
          <cell r="E30">
            <v>3000000000</v>
          </cell>
          <cell r="F30">
            <v>3000000000</v>
          </cell>
          <cell r="G30">
            <v>3000000000</v>
          </cell>
          <cell r="H30">
            <v>3000000000</v>
          </cell>
          <cell r="I30">
            <v>3000000000</v>
          </cell>
          <cell r="J30">
            <v>3000000000</v>
          </cell>
          <cell r="K30">
            <v>3000000000</v>
          </cell>
          <cell r="L30">
            <v>3000000000</v>
          </cell>
          <cell r="M30">
            <v>3000000000</v>
          </cell>
          <cell r="N30">
            <v>3000000000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48"/>
  <sheetViews>
    <sheetView rightToLeft="1" tabSelected="1" topLeftCell="B19" zoomScaleNormal="100" workbookViewId="0">
      <selection activeCell="C33" sqref="C33"/>
    </sheetView>
  </sheetViews>
  <sheetFormatPr defaultColWidth="9.140625" defaultRowHeight="15"/>
  <cols>
    <col min="1" max="1" width="0" style="4" hidden="1" customWidth="1"/>
    <col min="2" max="2" width="47.5703125" style="4" customWidth="1"/>
    <col min="3" max="3" width="32.7109375" style="4" customWidth="1"/>
    <col min="4" max="4" width="29.140625" style="4" customWidth="1"/>
    <col min="5" max="5" width="34.140625" style="4" customWidth="1"/>
    <col min="6" max="6" width="34.28515625" style="4" customWidth="1"/>
    <col min="7" max="7" width="20.140625" style="4" customWidth="1"/>
    <col min="8" max="8" width="21.28515625" style="4" bestFit="1" customWidth="1"/>
    <col min="9" max="9" width="22.140625" style="9" customWidth="1"/>
    <col min="10" max="10" width="20.42578125" style="4" bestFit="1" customWidth="1"/>
    <col min="11" max="12" width="20.140625" style="4" customWidth="1"/>
    <col min="13" max="13" width="20.7109375" style="4" customWidth="1"/>
    <col min="14" max="14" width="18.85546875" style="4" customWidth="1"/>
    <col min="15" max="15" width="18" style="68" customWidth="1"/>
    <col min="16" max="16" width="18.85546875" style="4" bestFit="1" customWidth="1"/>
    <col min="17" max="17" width="19" style="4" bestFit="1" customWidth="1"/>
    <col min="18" max="18" width="75.28515625" style="4" bestFit="1" customWidth="1"/>
    <col min="19" max="16384" width="9.140625" style="4"/>
  </cols>
  <sheetData>
    <row r="1" spans="2:19" ht="18">
      <c r="B1" s="1" t="s">
        <v>0</v>
      </c>
      <c r="C1" s="2"/>
      <c r="D1" s="2"/>
      <c r="E1" s="2"/>
      <c r="F1" s="2"/>
      <c r="G1" s="2"/>
      <c r="H1" s="2"/>
      <c r="I1" s="3"/>
      <c r="J1" s="2"/>
      <c r="K1" s="2"/>
      <c r="L1" s="2"/>
      <c r="N1" s="5"/>
      <c r="O1" s="5"/>
      <c r="P1" s="5"/>
      <c r="Q1" s="5"/>
      <c r="R1" s="5"/>
      <c r="S1" s="2"/>
    </row>
    <row r="2" spans="2:19" ht="18">
      <c r="B2" s="6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 t="s">
        <v>2</v>
      </c>
      <c r="S2" s="2"/>
    </row>
    <row r="3" spans="2:19" ht="18">
      <c r="C3" s="8" t="s">
        <v>3</v>
      </c>
      <c r="D3" s="8"/>
      <c r="E3" s="8"/>
      <c r="F3" s="8"/>
      <c r="O3" s="4"/>
    </row>
    <row r="4" spans="2:19" ht="60" customHeight="1">
      <c r="B4" s="6" t="s">
        <v>4</v>
      </c>
      <c r="C4" s="10">
        <v>2021</v>
      </c>
      <c r="D4" s="10">
        <v>2020</v>
      </c>
      <c r="E4" s="10">
        <v>2019</v>
      </c>
      <c r="F4" s="10">
        <v>2018</v>
      </c>
      <c r="G4" s="10">
        <v>2018</v>
      </c>
      <c r="H4" s="10">
        <v>2017</v>
      </c>
      <c r="I4" s="10">
        <v>2016</v>
      </c>
      <c r="J4" s="11">
        <v>2015</v>
      </c>
      <c r="K4" s="11">
        <v>2014</v>
      </c>
      <c r="L4" s="11">
        <v>2013</v>
      </c>
      <c r="M4" s="11">
        <v>2012</v>
      </c>
      <c r="N4" s="11">
        <v>2011</v>
      </c>
      <c r="O4" s="11">
        <v>2010</v>
      </c>
      <c r="P4" s="11">
        <v>2009</v>
      </c>
      <c r="Q4" s="12" t="s">
        <v>5</v>
      </c>
      <c r="R4" s="13" t="s">
        <v>2</v>
      </c>
    </row>
    <row r="5" spans="2:19" ht="18" customHeight="1">
      <c r="B5" s="14" t="s">
        <v>6</v>
      </c>
      <c r="C5" s="14"/>
      <c r="D5" s="14"/>
      <c r="E5" s="14"/>
      <c r="F5" s="14"/>
      <c r="G5" s="14"/>
      <c r="H5" s="14"/>
      <c r="I5" s="15"/>
      <c r="J5" s="14"/>
      <c r="K5" s="14"/>
      <c r="L5" s="14"/>
      <c r="M5" s="14"/>
      <c r="N5" s="16"/>
      <c r="O5" s="17"/>
      <c r="P5" s="18"/>
      <c r="Q5" s="19"/>
      <c r="R5" s="20" t="s">
        <v>7</v>
      </c>
    </row>
    <row r="6" spans="2:19" ht="18" customHeight="1">
      <c r="B6" s="21" t="s">
        <v>8</v>
      </c>
      <c r="C6" s="22">
        <v>5367383248</v>
      </c>
      <c r="D6" s="23">
        <v>2084607806</v>
      </c>
      <c r="E6" s="23">
        <v>1750903029</v>
      </c>
      <c r="F6" s="24">
        <v>1398119292</v>
      </c>
      <c r="G6" s="24">
        <v>1398119292</v>
      </c>
      <c r="H6" s="25">
        <v>1513868184</v>
      </c>
      <c r="I6" s="25">
        <v>2014960688</v>
      </c>
      <c r="J6" s="25">
        <v>776672425</v>
      </c>
      <c r="K6" s="25">
        <v>482323247</v>
      </c>
      <c r="L6" s="25">
        <v>748060473</v>
      </c>
      <c r="M6" s="25">
        <v>1135091600</v>
      </c>
      <c r="N6" s="25">
        <v>1028763610</v>
      </c>
      <c r="O6" s="25">
        <v>708848962</v>
      </c>
      <c r="P6" s="25">
        <v>203954083</v>
      </c>
      <c r="Q6" s="26">
        <v>27190986</v>
      </c>
      <c r="R6" s="27" t="s">
        <v>9</v>
      </c>
    </row>
    <row r="7" spans="2:19" ht="18" customHeight="1">
      <c r="B7" s="28" t="s">
        <v>10</v>
      </c>
      <c r="C7" s="29">
        <v>-1803688017</v>
      </c>
      <c r="D7" s="28">
        <f>-971323473</f>
        <v>-971323473</v>
      </c>
      <c r="E7" s="28">
        <f>-851945728</f>
        <v>-851945728</v>
      </c>
      <c r="F7" s="30">
        <v>-999252944</v>
      </c>
      <c r="G7" s="30">
        <v>-999252944</v>
      </c>
      <c r="H7" s="31">
        <v>-1020003505</v>
      </c>
      <c r="I7" s="31">
        <v>-796595327</v>
      </c>
      <c r="J7" s="31">
        <v>-732988860</v>
      </c>
      <c r="K7" s="31">
        <v>-733331032</v>
      </c>
      <c r="L7" s="31">
        <v>-836167305</v>
      </c>
      <c r="M7" s="31">
        <v>-836183403</v>
      </c>
      <c r="N7" s="31">
        <v>-732073768</v>
      </c>
      <c r="O7" s="31">
        <v>-458182349</v>
      </c>
      <c r="P7" s="31">
        <v>-178520350</v>
      </c>
      <c r="Q7" s="31">
        <v>-273769</v>
      </c>
      <c r="R7" s="27" t="s">
        <v>11</v>
      </c>
    </row>
    <row r="8" spans="2:19" ht="18" customHeight="1">
      <c r="B8" s="6" t="s">
        <v>12</v>
      </c>
      <c r="C8" s="32">
        <f>SUM(C6:C7)</f>
        <v>3563695231</v>
      </c>
      <c r="D8" s="32">
        <f>SUM(D6:D7)</f>
        <v>1113284333</v>
      </c>
      <c r="E8" s="32">
        <f>SUM(E6:E7)</f>
        <v>898957301</v>
      </c>
      <c r="F8" s="33">
        <f t="shared" ref="F8:G8" si="0">SUM(F6:F7)</f>
        <v>398866348</v>
      </c>
      <c r="G8" s="33">
        <f t="shared" si="0"/>
        <v>398866348</v>
      </c>
      <c r="H8" s="34">
        <f>SUM(H6:H7)</f>
        <v>493864679</v>
      </c>
      <c r="I8" s="34">
        <f>SUM(I6:I7)</f>
        <v>1218365361</v>
      </c>
      <c r="J8" s="34">
        <f>SUM(J6:J7)</f>
        <v>43683565</v>
      </c>
      <c r="K8" s="34">
        <f>SUM(K6:K7)</f>
        <v>-251007785</v>
      </c>
      <c r="L8" s="34">
        <f t="shared" ref="L8:Q8" si="1">SUM(L6:L7)</f>
        <v>-88106832</v>
      </c>
      <c r="M8" s="34">
        <f t="shared" si="1"/>
        <v>298908197</v>
      </c>
      <c r="N8" s="34">
        <f t="shared" si="1"/>
        <v>296689842</v>
      </c>
      <c r="O8" s="34">
        <f t="shared" si="1"/>
        <v>250666613</v>
      </c>
      <c r="P8" s="34">
        <f t="shared" si="1"/>
        <v>25433733</v>
      </c>
      <c r="Q8" s="34">
        <f t="shared" si="1"/>
        <v>26917217</v>
      </c>
      <c r="R8" s="35" t="s">
        <v>13</v>
      </c>
    </row>
    <row r="9" spans="2:19" ht="18" customHeight="1">
      <c r="B9" s="36"/>
      <c r="C9" s="36"/>
      <c r="D9" s="36"/>
      <c r="E9" s="36"/>
      <c r="F9" s="37"/>
      <c r="G9" s="37"/>
      <c r="H9" s="36"/>
      <c r="I9" s="38"/>
      <c r="J9" s="36"/>
      <c r="K9" s="25"/>
      <c r="L9" s="25"/>
      <c r="M9" s="36"/>
      <c r="N9" s="25"/>
      <c r="O9" s="25"/>
      <c r="P9" s="25"/>
      <c r="Q9" s="26"/>
      <c r="R9" s="39"/>
    </row>
    <row r="10" spans="2:19" ht="18" customHeight="1">
      <c r="B10" s="21" t="s">
        <v>14</v>
      </c>
      <c r="C10" s="22">
        <v>1046791240</v>
      </c>
      <c r="D10" s="23">
        <v>326815558</v>
      </c>
      <c r="E10" s="23">
        <v>155931050</v>
      </c>
      <c r="F10" s="24">
        <v>160083733</v>
      </c>
      <c r="G10" s="24">
        <v>160083733</v>
      </c>
      <c r="H10" s="25">
        <v>132753209</v>
      </c>
      <c r="I10" s="25">
        <v>145105782</v>
      </c>
      <c r="J10" s="25">
        <v>111736230</v>
      </c>
      <c r="K10" s="25">
        <v>41806346</v>
      </c>
      <c r="L10" s="25">
        <v>31406792</v>
      </c>
      <c r="M10" s="25">
        <v>42006143</v>
      </c>
      <c r="N10" s="25">
        <v>73126820</v>
      </c>
      <c r="O10" s="25">
        <v>81354604</v>
      </c>
      <c r="P10" s="25">
        <v>37403393</v>
      </c>
      <c r="Q10" s="26">
        <v>337604</v>
      </c>
      <c r="R10" s="27" t="s">
        <v>15</v>
      </c>
    </row>
    <row r="11" spans="2:19" ht="18" customHeight="1">
      <c r="B11" s="28" t="s">
        <v>16</v>
      </c>
      <c r="C11" s="40">
        <v>-90396315</v>
      </c>
      <c r="D11" s="28">
        <f>-7765589</f>
        <v>-7765589</v>
      </c>
      <c r="E11" s="28">
        <f>-5378348</f>
        <v>-5378348</v>
      </c>
      <c r="F11" s="30">
        <v>-7423939</v>
      </c>
      <c r="G11" s="30">
        <v>-7423939</v>
      </c>
      <c r="H11" s="31">
        <v>-3925580</v>
      </c>
      <c r="I11" s="31">
        <v>-2733746</v>
      </c>
      <c r="J11" s="31">
        <v>-1994158</v>
      </c>
      <c r="K11" s="31">
        <v>-1390535</v>
      </c>
      <c r="L11" s="31">
        <v>-591133</v>
      </c>
      <c r="M11" s="31">
        <v>-1124707</v>
      </c>
      <c r="N11" s="31">
        <v>-763849</v>
      </c>
      <c r="O11" s="31">
        <v>-480865</v>
      </c>
      <c r="P11" s="31">
        <v>-52955</v>
      </c>
      <c r="Q11" s="31" t="s">
        <v>17</v>
      </c>
      <c r="R11" s="28" t="s">
        <v>18</v>
      </c>
    </row>
    <row r="12" spans="2:19" ht="18" customHeight="1">
      <c r="B12" s="6" t="s">
        <v>19</v>
      </c>
      <c r="C12" s="32">
        <f>SUM(C10:C11)</f>
        <v>956394925</v>
      </c>
      <c r="D12" s="32">
        <f>SUM(D10:D11)</f>
        <v>319049969</v>
      </c>
      <c r="E12" s="32">
        <f>SUM(E10:E11)</f>
        <v>150552702</v>
      </c>
      <c r="F12" s="33">
        <f t="shared" ref="F12:G12" si="2">SUM(F10:F11)</f>
        <v>152659794</v>
      </c>
      <c r="G12" s="33">
        <f t="shared" si="2"/>
        <v>152659794</v>
      </c>
      <c r="H12" s="34">
        <f>SUM(H10:H11)</f>
        <v>128827629</v>
      </c>
      <c r="I12" s="34">
        <f>SUM(I10:I11)</f>
        <v>142372036</v>
      </c>
      <c r="J12" s="34">
        <f>SUM(J10:J11)</f>
        <v>109742072</v>
      </c>
      <c r="K12" s="34">
        <f>SUM(K10:K11)</f>
        <v>40415811</v>
      </c>
      <c r="L12" s="34">
        <f t="shared" ref="L12:Q12" si="3">SUM(L10:L11)</f>
        <v>30815659</v>
      </c>
      <c r="M12" s="34">
        <f t="shared" si="3"/>
        <v>40881436</v>
      </c>
      <c r="N12" s="34">
        <f t="shared" si="3"/>
        <v>72362971</v>
      </c>
      <c r="O12" s="34">
        <f t="shared" si="3"/>
        <v>80873739</v>
      </c>
      <c r="P12" s="34">
        <f t="shared" si="3"/>
        <v>37350438</v>
      </c>
      <c r="Q12" s="34">
        <f t="shared" si="3"/>
        <v>337604</v>
      </c>
      <c r="R12" s="35" t="s">
        <v>20</v>
      </c>
    </row>
    <row r="13" spans="2:19" ht="18" customHeight="1">
      <c r="B13" s="41"/>
      <c r="C13" s="41"/>
      <c r="D13" s="41"/>
      <c r="E13" s="41"/>
      <c r="F13" s="41"/>
      <c r="G13" s="41"/>
      <c r="H13" s="41"/>
      <c r="I13" s="42"/>
      <c r="J13" s="41"/>
      <c r="K13" s="25"/>
      <c r="L13" s="25"/>
      <c r="M13" s="41"/>
      <c r="N13" s="41"/>
      <c r="O13" s="41"/>
      <c r="P13" s="41"/>
      <c r="Q13" s="43"/>
      <c r="R13" s="27"/>
    </row>
    <row r="14" spans="2:19" ht="18" customHeight="1">
      <c r="B14" s="6" t="s">
        <v>21</v>
      </c>
      <c r="C14" s="32">
        <f>C8+C12</f>
        <v>4520090156</v>
      </c>
      <c r="D14" s="32">
        <f>D8+D12</f>
        <v>1432334302</v>
      </c>
      <c r="E14" s="32">
        <f>E8+E12</f>
        <v>1049510003</v>
      </c>
      <c r="F14" s="34">
        <f t="shared" ref="F14:K14" si="4">F12+F8</f>
        <v>551526142</v>
      </c>
      <c r="G14" s="34">
        <f t="shared" si="4"/>
        <v>551526142</v>
      </c>
      <c r="H14" s="34">
        <f t="shared" si="4"/>
        <v>622692308</v>
      </c>
      <c r="I14" s="34">
        <f t="shared" si="4"/>
        <v>1360737397</v>
      </c>
      <c r="J14" s="34">
        <f t="shared" si="4"/>
        <v>153425637</v>
      </c>
      <c r="K14" s="34">
        <f t="shared" si="4"/>
        <v>-210591974</v>
      </c>
      <c r="L14" s="34">
        <f t="shared" ref="L14:Q14" si="5">SUM(L12+L8)</f>
        <v>-57291173</v>
      </c>
      <c r="M14" s="34">
        <f t="shared" si="5"/>
        <v>339789633</v>
      </c>
      <c r="N14" s="34">
        <f t="shared" si="5"/>
        <v>369052813</v>
      </c>
      <c r="O14" s="34">
        <f t="shared" si="5"/>
        <v>331540352</v>
      </c>
      <c r="P14" s="34">
        <f t="shared" si="5"/>
        <v>62784171</v>
      </c>
      <c r="Q14" s="34">
        <f t="shared" si="5"/>
        <v>27254821</v>
      </c>
      <c r="R14" s="35" t="s">
        <v>22</v>
      </c>
    </row>
    <row r="15" spans="2:19" ht="18" customHeight="1">
      <c r="B15" s="36"/>
      <c r="C15" s="36"/>
      <c r="D15" s="36"/>
      <c r="E15" s="36"/>
      <c r="F15" s="36"/>
      <c r="G15" s="36"/>
      <c r="H15" s="36"/>
      <c r="I15" s="38"/>
      <c r="J15" s="36"/>
      <c r="K15" s="25"/>
      <c r="L15" s="25"/>
      <c r="M15" s="36"/>
      <c r="N15" s="25"/>
      <c r="O15" s="25"/>
      <c r="P15" s="25"/>
      <c r="Q15" s="26"/>
      <c r="R15" s="25"/>
    </row>
    <row r="16" spans="2:19" ht="18" customHeight="1">
      <c r="B16" s="21" t="s">
        <v>23</v>
      </c>
      <c r="C16" s="44">
        <v>821954072.05999994</v>
      </c>
      <c r="D16" s="23">
        <v>39312794</v>
      </c>
      <c r="E16" s="23">
        <v>328347332</v>
      </c>
      <c r="F16" s="24">
        <v>37900742</v>
      </c>
      <c r="G16" s="24">
        <v>37900743</v>
      </c>
      <c r="H16" s="25">
        <v>13577799</v>
      </c>
      <c r="I16" s="25">
        <v>25765579</v>
      </c>
      <c r="J16" s="25">
        <v>29308638</v>
      </c>
      <c r="K16" s="25">
        <v>3023443</v>
      </c>
      <c r="L16" s="25">
        <v>84856609</v>
      </c>
      <c r="M16" s="25">
        <v>80165432</v>
      </c>
      <c r="N16" s="25">
        <v>8184110</v>
      </c>
      <c r="O16" s="25">
        <v>10372100</v>
      </c>
      <c r="P16" s="25">
        <v>6044320</v>
      </c>
      <c r="Q16" s="26">
        <v>105382</v>
      </c>
      <c r="R16" s="27" t="s">
        <v>24</v>
      </c>
    </row>
    <row r="17" spans="2:18" ht="18" customHeight="1">
      <c r="B17" s="21" t="s">
        <v>25</v>
      </c>
      <c r="C17" s="44">
        <v>31666823584.900002</v>
      </c>
      <c r="D17" s="23">
        <v>20674200111</v>
      </c>
      <c r="E17" s="21"/>
      <c r="F17" s="25" t="s">
        <v>17</v>
      </c>
      <c r="G17" s="25" t="s">
        <v>17</v>
      </c>
      <c r="H17" s="25">
        <v>-2053048921</v>
      </c>
      <c r="I17" s="25">
        <v>4557904751</v>
      </c>
      <c r="J17" s="25">
        <v>3496713187</v>
      </c>
      <c r="K17" s="25">
        <v>1372817312</v>
      </c>
      <c r="L17" s="25">
        <v>1666794352</v>
      </c>
      <c r="M17" s="25">
        <v>574151097</v>
      </c>
      <c r="N17" s="25">
        <v>274248834</v>
      </c>
      <c r="O17" s="25">
        <v>37014713</v>
      </c>
      <c r="P17" s="25">
        <v>-10205485</v>
      </c>
      <c r="Q17" s="26">
        <v>-48753739</v>
      </c>
      <c r="R17" s="27" t="s">
        <v>26</v>
      </c>
    </row>
    <row r="18" spans="2:18" ht="18" customHeight="1">
      <c r="B18" s="21" t="s">
        <v>27</v>
      </c>
      <c r="C18" s="44">
        <v>484967144.10000002</v>
      </c>
      <c r="D18" s="23">
        <v>59130147</v>
      </c>
      <c r="E18" s="23">
        <v>35391012</v>
      </c>
      <c r="F18" s="31">
        <v>15038385</v>
      </c>
      <c r="G18" s="31">
        <v>15038386</v>
      </c>
      <c r="H18" s="31">
        <v>9711493</v>
      </c>
      <c r="I18" s="31">
        <v>30448418</v>
      </c>
      <c r="J18" s="31">
        <v>35479239</v>
      </c>
      <c r="K18" s="31">
        <v>13768737</v>
      </c>
      <c r="L18" s="31">
        <v>11135088</v>
      </c>
      <c r="M18" s="31">
        <v>9958113</v>
      </c>
      <c r="N18" s="31">
        <v>7606051</v>
      </c>
      <c r="O18" s="31">
        <v>2561018</v>
      </c>
      <c r="P18" s="31">
        <v>1382819</v>
      </c>
      <c r="Q18" s="31">
        <v>5950</v>
      </c>
      <c r="R18" s="27" t="s">
        <v>28</v>
      </c>
    </row>
    <row r="19" spans="2:18" ht="18" customHeight="1">
      <c r="B19" s="6" t="s">
        <v>29</v>
      </c>
      <c r="C19" s="32">
        <f t="shared" ref="C19:K19" si="6">SUM(C16:C18)+C14</f>
        <v>37493834957.059998</v>
      </c>
      <c r="D19" s="32">
        <f t="shared" si="6"/>
        <v>22204977354</v>
      </c>
      <c r="E19" s="32">
        <f t="shared" si="6"/>
        <v>1413248347</v>
      </c>
      <c r="F19" s="34">
        <f t="shared" si="6"/>
        <v>604465269</v>
      </c>
      <c r="G19" s="34">
        <f t="shared" si="6"/>
        <v>604465271</v>
      </c>
      <c r="H19" s="34">
        <f t="shared" si="6"/>
        <v>-1407067321</v>
      </c>
      <c r="I19" s="34">
        <f t="shared" si="6"/>
        <v>5974856145</v>
      </c>
      <c r="J19" s="34">
        <f t="shared" si="6"/>
        <v>3714926701</v>
      </c>
      <c r="K19" s="34">
        <f t="shared" si="6"/>
        <v>1179017518</v>
      </c>
      <c r="L19" s="34">
        <f t="shared" ref="L19:Q19" si="7">SUM(L14:L18)</f>
        <v>1705494876</v>
      </c>
      <c r="M19" s="34">
        <f t="shared" si="7"/>
        <v>1004064275</v>
      </c>
      <c r="N19" s="34">
        <f t="shared" si="7"/>
        <v>659091808</v>
      </c>
      <c r="O19" s="34">
        <f t="shared" si="7"/>
        <v>381488183</v>
      </c>
      <c r="P19" s="34">
        <f t="shared" si="7"/>
        <v>60005825</v>
      </c>
      <c r="Q19" s="34">
        <f t="shared" si="7"/>
        <v>-21387586</v>
      </c>
      <c r="R19" s="35" t="s">
        <v>30</v>
      </c>
    </row>
    <row r="20" spans="2:18" ht="18" customHeight="1">
      <c r="B20" s="21"/>
      <c r="C20" s="21"/>
      <c r="D20" s="21"/>
      <c r="E20" s="21"/>
      <c r="F20" s="21"/>
      <c r="G20" s="21"/>
      <c r="H20" s="21"/>
      <c r="I20" s="45"/>
      <c r="J20" s="21"/>
      <c r="K20" s="25"/>
      <c r="L20" s="25"/>
      <c r="M20" s="21"/>
      <c r="N20" s="25"/>
      <c r="O20" s="25"/>
      <c r="P20" s="25"/>
      <c r="Q20" s="26"/>
      <c r="R20" s="39"/>
    </row>
    <row r="21" spans="2:18" ht="18" customHeight="1">
      <c r="B21" s="46" t="s">
        <v>31</v>
      </c>
      <c r="C21" s="46"/>
      <c r="D21" s="46"/>
      <c r="E21" s="46"/>
      <c r="F21" s="46"/>
      <c r="G21" s="46"/>
      <c r="H21" s="46"/>
      <c r="I21" s="47"/>
      <c r="J21" s="46"/>
      <c r="K21" s="25"/>
      <c r="L21" s="25"/>
      <c r="M21" s="46"/>
      <c r="N21" s="25"/>
      <c r="O21" s="25"/>
      <c r="P21" s="25"/>
      <c r="Q21" s="26"/>
      <c r="R21" s="48" t="s">
        <v>32</v>
      </c>
    </row>
    <row r="22" spans="2:18" ht="18" customHeight="1">
      <c r="B22" s="21" t="s">
        <v>33</v>
      </c>
      <c r="C22" s="44">
        <v>-1674842513.73</v>
      </c>
      <c r="D22" s="28">
        <f>-838763351</f>
        <v>-838763351</v>
      </c>
      <c r="E22" s="28">
        <f>-522453215</f>
        <v>-522453215</v>
      </c>
      <c r="F22" s="25">
        <v>-471991650</v>
      </c>
      <c r="G22" s="25">
        <v>-471991650</v>
      </c>
      <c r="H22" s="25">
        <v>-441579126</v>
      </c>
      <c r="I22" s="25">
        <v>-367362182</v>
      </c>
      <c r="J22" s="25">
        <v>-252161434</v>
      </c>
      <c r="K22" s="25">
        <v>-231257170</v>
      </c>
      <c r="L22" s="25">
        <v>-242401522</v>
      </c>
      <c r="M22" s="25">
        <v>-223534667</v>
      </c>
      <c r="N22" s="25">
        <v>-215449838</v>
      </c>
      <c r="O22" s="25">
        <v>-183201637</v>
      </c>
      <c r="P22" s="25">
        <v>-104225789</v>
      </c>
      <c r="Q22" s="26">
        <v>-13116798</v>
      </c>
      <c r="R22" s="49" t="s">
        <v>34</v>
      </c>
    </row>
    <row r="23" spans="2:18" ht="18" customHeight="1">
      <c r="B23" s="21" t="s">
        <v>35</v>
      </c>
      <c r="C23" s="44">
        <v>-122654056.34999999</v>
      </c>
      <c r="D23" s="28">
        <f>-113629565</f>
        <v>-113629565</v>
      </c>
      <c r="E23" s="28">
        <f>-85048352</f>
        <v>-85048352</v>
      </c>
      <c r="F23" s="25">
        <v>-72354954</v>
      </c>
      <c r="G23" s="25">
        <v>-72354954</v>
      </c>
      <c r="H23" s="25">
        <v>-83451144</v>
      </c>
      <c r="I23" s="25">
        <v>-95205556</v>
      </c>
      <c r="J23" s="25">
        <v>-106865236</v>
      </c>
      <c r="K23" s="25">
        <v>-105765775</v>
      </c>
      <c r="L23" s="25">
        <v>-103621801</v>
      </c>
      <c r="M23" s="25">
        <v>-100684475</v>
      </c>
      <c r="N23" s="25">
        <v>-92240773</v>
      </c>
      <c r="O23" s="25">
        <v>-62271922</v>
      </c>
      <c r="P23" s="25">
        <v>-21673636</v>
      </c>
      <c r="Q23" s="26" t="s">
        <v>17</v>
      </c>
      <c r="R23" s="50" t="s">
        <v>36</v>
      </c>
    </row>
    <row r="24" spans="2:18" ht="18" customHeight="1">
      <c r="B24" s="21" t="s">
        <v>37</v>
      </c>
      <c r="C24" s="51">
        <v>-8631249.8000000007</v>
      </c>
      <c r="D24" s="28">
        <f>-5810966</f>
        <v>-5810966</v>
      </c>
      <c r="E24" s="28">
        <f>-3807301</f>
        <v>-3807301</v>
      </c>
      <c r="F24" s="25">
        <v>-3790138</v>
      </c>
      <c r="G24" s="25">
        <v>-3790138</v>
      </c>
      <c r="H24" s="25">
        <v>-3375238</v>
      </c>
      <c r="I24" s="25">
        <v>-2477019</v>
      </c>
      <c r="J24" s="25">
        <v>-2898678</v>
      </c>
      <c r="K24" s="25">
        <v>-2806747</v>
      </c>
      <c r="L24" s="25">
        <v>-2907337</v>
      </c>
      <c r="M24" s="25">
        <v>-1960715</v>
      </c>
      <c r="N24" s="25">
        <v>-1297330</v>
      </c>
      <c r="O24" s="25">
        <v>-929103</v>
      </c>
      <c r="P24" s="25">
        <v>-509119</v>
      </c>
      <c r="Q24" s="26" t="s">
        <v>17</v>
      </c>
      <c r="R24" s="50" t="s">
        <v>38</v>
      </c>
    </row>
    <row r="25" spans="2:18" ht="18" customHeight="1">
      <c r="B25" s="21" t="s">
        <v>39</v>
      </c>
      <c r="C25" s="52">
        <v>-3434266.3</v>
      </c>
      <c r="D25" s="28">
        <f>-443484350</f>
        <v>-443484350</v>
      </c>
      <c r="E25" s="28">
        <f>-9930564</f>
        <v>-9930564</v>
      </c>
      <c r="F25" s="25">
        <v>367274</v>
      </c>
      <c r="G25" s="25">
        <v>367274</v>
      </c>
      <c r="H25" s="25">
        <v>-12670621</v>
      </c>
      <c r="I25" s="25">
        <v>-11599539</v>
      </c>
      <c r="J25" s="25">
        <v>-34964140</v>
      </c>
      <c r="K25" s="25">
        <v>-41767050.436809227</v>
      </c>
      <c r="L25" s="25">
        <v>-27433785</v>
      </c>
      <c r="M25" s="25">
        <v>-25854580</v>
      </c>
      <c r="N25" s="25">
        <v>-5971555</v>
      </c>
      <c r="O25" s="25">
        <v>-441380</v>
      </c>
      <c r="P25" s="25">
        <v>-154788</v>
      </c>
      <c r="Q25" s="26" t="s">
        <v>17</v>
      </c>
      <c r="R25" s="27" t="s">
        <v>40</v>
      </c>
    </row>
    <row r="26" spans="2:18" ht="18" customHeight="1">
      <c r="B26" s="21" t="s">
        <v>41</v>
      </c>
      <c r="C26" s="44">
        <v>-16644230.699999999</v>
      </c>
      <c r="D26" s="28">
        <v>-617565922</v>
      </c>
      <c r="E26" s="28">
        <v>208922829</v>
      </c>
      <c r="F26" s="25">
        <v>210385535</v>
      </c>
      <c r="G26" s="25">
        <v>210385535</v>
      </c>
      <c r="H26" s="25">
        <v>-77524793</v>
      </c>
      <c r="I26" s="25" t="s">
        <v>17</v>
      </c>
      <c r="J26" s="25">
        <v>-271581346</v>
      </c>
      <c r="K26" s="25">
        <v>-822641163</v>
      </c>
      <c r="L26" s="25">
        <v>-2019949282</v>
      </c>
      <c r="M26" s="25">
        <v>-1066144939</v>
      </c>
      <c r="N26" s="25">
        <v>-175668878</v>
      </c>
      <c r="O26" s="25">
        <v>-19691271</v>
      </c>
      <c r="P26" s="25">
        <v>-40148137</v>
      </c>
      <c r="Q26" s="26" t="s">
        <v>17</v>
      </c>
      <c r="R26" s="27" t="s">
        <v>42</v>
      </c>
    </row>
    <row r="27" spans="2:18" ht="18" hidden="1" customHeight="1">
      <c r="B27" s="21" t="s">
        <v>43</v>
      </c>
      <c r="C27" s="44"/>
      <c r="D27" s="25" t="s">
        <v>17</v>
      </c>
      <c r="E27" s="25" t="s">
        <v>17</v>
      </c>
      <c r="F27" s="25" t="s">
        <v>17</v>
      </c>
      <c r="G27" s="25" t="s">
        <v>17</v>
      </c>
      <c r="H27" s="25" t="s">
        <v>17</v>
      </c>
      <c r="I27" s="25" t="s">
        <v>17</v>
      </c>
      <c r="J27" s="25" t="s">
        <v>17</v>
      </c>
      <c r="K27" s="25" t="s">
        <v>17</v>
      </c>
      <c r="L27" s="25" t="s">
        <v>17</v>
      </c>
      <c r="M27" s="53" t="s">
        <v>17</v>
      </c>
      <c r="N27" s="25">
        <v>0</v>
      </c>
      <c r="O27" s="25" t="s">
        <v>17</v>
      </c>
      <c r="P27" s="25" t="s">
        <v>17</v>
      </c>
      <c r="Q27" s="26">
        <v>123026458</v>
      </c>
      <c r="R27" s="27" t="s">
        <v>44</v>
      </c>
    </row>
    <row r="28" spans="2:18" ht="18" customHeight="1">
      <c r="B28" s="21" t="s">
        <v>45</v>
      </c>
      <c r="C28" s="54">
        <v>-1569918896.5</v>
      </c>
      <c r="D28" s="55">
        <f>-642297059</f>
        <v>-642297059</v>
      </c>
      <c r="E28" s="55">
        <f>-484180631</f>
        <v>-484180631</v>
      </c>
      <c r="F28" s="31">
        <v>-417564792</v>
      </c>
      <c r="G28" s="31">
        <v>-417564791</v>
      </c>
      <c r="H28" s="31">
        <v>-432019709</v>
      </c>
      <c r="I28" s="31">
        <v>-357372860</v>
      </c>
      <c r="J28" s="31">
        <v>-235530786</v>
      </c>
      <c r="K28" s="31">
        <v>-181725365</v>
      </c>
      <c r="L28" s="31">
        <v>-111953475</v>
      </c>
      <c r="M28" s="31">
        <v>-186105264</v>
      </c>
      <c r="N28" s="31">
        <v>-112039801</v>
      </c>
      <c r="O28" s="31">
        <v>-93001140</v>
      </c>
      <c r="P28" s="31">
        <v>-87022758</v>
      </c>
      <c r="Q28" s="31">
        <v>-70591746</v>
      </c>
      <c r="R28" s="27" t="s">
        <v>46</v>
      </c>
    </row>
    <row r="29" spans="2:18" ht="18" customHeight="1">
      <c r="B29" s="6" t="s">
        <v>47</v>
      </c>
      <c r="C29" s="56">
        <f t="shared" ref="C29:Q29" si="8">SUM(C22:C28)</f>
        <v>-3396125213.3800001</v>
      </c>
      <c r="D29" s="56">
        <f t="shared" si="8"/>
        <v>-2661551213</v>
      </c>
      <c r="E29" s="56">
        <f t="shared" si="8"/>
        <v>-896497234</v>
      </c>
      <c r="F29" s="34">
        <f t="shared" si="8"/>
        <v>-754948725</v>
      </c>
      <c r="G29" s="34">
        <f t="shared" si="8"/>
        <v>-754948724</v>
      </c>
      <c r="H29" s="34">
        <f t="shared" si="8"/>
        <v>-1050620631</v>
      </c>
      <c r="I29" s="34">
        <f t="shared" si="8"/>
        <v>-834017156</v>
      </c>
      <c r="J29" s="34">
        <f t="shared" si="8"/>
        <v>-904001620</v>
      </c>
      <c r="K29" s="34">
        <f t="shared" si="8"/>
        <v>-1385963270.4368093</v>
      </c>
      <c r="L29" s="34">
        <f t="shared" si="8"/>
        <v>-2508267202</v>
      </c>
      <c r="M29" s="34">
        <f t="shared" si="8"/>
        <v>-1604284640</v>
      </c>
      <c r="N29" s="34">
        <f t="shared" si="8"/>
        <v>-602668175</v>
      </c>
      <c r="O29" s="34">
        <f t="shared" si="8"/>
        <v>-359536453</v>
      </c>
      <c r="P29" s="34">
        <f t="shared" si="8"/>
        <v>-253734227</v>
      </c>
      <c r="Q29" s="34">
        <f t="shared" si="8"/>
        <v>39317914</v>
      </c>
      <c r="R29" s="35" t="s">
        <v>48</v>
      </c>
    </row>
    <row r="30" spans="2:18" ht="18" customHeight="1">
      <c r="B30" s="36"/>
      <c r="C30" s="36"/>
      <c r="D30" s="36"/>
      <c r="E30" s="36"/>
      <c r="F30" s="36"/>
      <c r="G30" s="36"/>
      <c r="H30" s="36"/>
      <c r="I30" s="38"/>
      <c r="J30" s="36"/>
      <c r="K30" s="25"/>
      <c r="L30" s="25"/>
      <c r="M30" s="36"/>
      <c r="N30" s="25"/>
      <c r="O30" s="25"/>
      <c r="P30" s="25"/>
      <c r="Q30" s="26"/>
      <c r="R30" s="25"/>
    </row>
    <row r="31" spans="2:18" ht="18" customHeight="1">
      <c r="B31" s="6" t="s">
        <v>49</v>
      </c>
      <c r="C31" s="56">
        <f t="shared" ref="C31:K31" si="9">C19+C29</f>
        <v>34097709743.679996</v>
      </c>
      <c r="D31" s="56">
        <f t="shared" si="9"/>
        <v>19543426141</v>
      </c>
      <c r="E31" s="56">
        <f t="shared" si="9"/>
        <v>516751113</v>
      </c>
      <c r="F31" s="34">
        <f t="shared" si="9"/>
        <v>-150483456</v>
      </c>
      <c r="G31" s="34">
        <f t="shared" si="9"/>
        <v>-150483453</v>
      </c>
      <c r="H31" s="34">
        <f t="shared" si="9"/>
        <v>-2457687952</v>
      </c>
      <c r="I31" s="34">
        <f t="shared" si="9"/>
        <v>5140838989</v>
      </c>
      <c r="J31" s="34">
        <f t="shared" si="9"/>
        <v>2810925081</v>
      </c>
      <c r="K31" s="34">
        <f t="shared" si="9"/>
        <v>-206945752.4368093</v>
      </c>
      <c r="L31" s="34">
        <v>-802772326</v>
      </c>
      <c r="M31" s="34">
        <v>-600220365</v>
      </c>
      <c r="N31" s="34">
        <v>56423633</v>
      </c>
      <c r="O31" s="34">
        <f>SUM(O29+O19)</f>
        <v>21951730</v>
      </c>
      <c r="P31" s="34">
        <f>P29+P19</f>
        <v>-193728402</v>
      </c>
      <c r="Q31" s="34">
        <f>Q29+Q19</f>
        <v>17930328</v>
      </c>
      <c r="R31" s="35" t="s">
        <v>50</v>
      </c>
    </row>
    <row r="32" spans="2:18" ht="18" customHeight="1">
      <c r="B32" s="21" t="s">
        <v>51</v>
      </c>
      <c r="C32" s="57">
        <v>0</v>
      </c>
      <c r="D32" s="25">
        <v>0</v>
      </c>
      <c r="E32" s="28">
        <f>-136377733</f>
        <v>-136377733</v>
      </c>
      <c r="F32" s="58"/>
      <c r="G32" s="58"/>
      <c r="H32" s="58"/>
      <c r="I32" s="59"/>
      <c r="J32" s="58"/>
      <c r="K32" s="25"/>
      <c r="L32" s="25"/>
      <c r="M32" s="25"/>
      <c r="N32" s="25"/>
      <c r="O32" s="25"/>
      <c r="P32" s="25"/>
      <c r="Q32" s="25"/>
      <c r="R32" s="60"/>
    </row>
    <row r="33" spans="2:18" ht="18" customHeight="1">
      <c r="B33" s="21" t="s">
        <v>52</v>
      </c>
      <c r="C33" s="57">
        <v>0</v>
      </c>
      <c r="D33" s="25">
        <v>0</v>
      </c>
      <c r="E33" s="61">
        <f>-216100997</f>
        <v>-216100997</v>
      </c>
      <c r="F33" s="61">
        <v>-136404024</v>
      </c>
      <c r="G33" s="61">
        <v>-136404023</v>
      </c>
      <c r="H33" s="61">
        <v>-34679544</v>
      </c>
      <c r="I33" s="61">
        <v>-461809420</v>
      </c>
      <c r="J33" s="61">
        <v>-30200028</v>
      </c>
      <c r="K33" s="61">
        <v>0</v>
      </c>
      <c r="L33" s="61">
        <v>637608637</v>
      </c>
      <c r="M33" s="61">
        <v>240350736</v>
      </c>
      <c r="N33" s="61">
        <v>47539254</v>
      </c>
      <c r="O33" s="61">
        <v>-4420569</v>
      </c>
      <c r="P33" s="61">
        <v>34620597</v>
      </c>
      <c r="Q33" s="61">
        <v>-16671017</v>
      </c>
      <c r="R33" s="27" t="s">
        <v>53</v>
      </c>
    </row>
    <row r="34" spans="2:18" ht="18" customHeight="1">
      <c r="B34" s="62" t="s">
        <v>54</v>
      </c>
      <c r="C34" s="63">
        <v>-315397831.50368208</v>
      </c>
      <c r="D34" s="25">
        <v>0</v>
      </c>
      <c r="E34" s="28">
        <v>0</v>
      </c>
      <c r="F34" s="58">
        <v>0</v>
      </c>
      <c r="G34" s="58">
        <v>0</v>
      </c>
      <c r="H34" s="58">
        <v>0</v>
      </c>
      <c r="I34" s="59">
        <v>0</v>
      </c>
      <c r="J34" s="58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7" t="s">
        <v>55</v>
      </c>
    </row>
    <row r="35" spans="2:18" ht="33">
      <c r="B35" s="64" t="s">
        <v>56</v>
      </c>
      <c r="C35" s="57">
        <v>-21780000</v>
      </c>
      <c r="D35" s="25">
        <v>0</v>
      </c>
      <c r="E35" s="28">
        <v>0</v>
      </c>
      <c r="F35" s="58">
        <v>0</v>
      </c>
      <c r="G35" s="58">
        <v>0</v>
      </c>
      <c r="H35" s="58">
        <v>0</v>
      </c>
      <c r="I35" s="59">
        <v>0</v>
      </c>
      <c r="J35" s="58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65" t="s">
        <v>57</v>
      </c>
    </row>
    <row r="36" spans="2:18" ht="18" customHeight="1">
      <c r="B36" s="62" t="s">
        <v>58</v>
      </c>
      <c r="C36" s="57">
        <v>-31539783.050368212</v>
      </c>
      <c r="D36" s="25">
        <v>0</v>
      </c>
      <c r="E36" s="28">
        <v>0</v>
      </c>
      <c r="F36" s="58">
        <v>0</v>
      </c>
      <c r="G36" s="58">
        <v>0</v>
      </c>
      <c r="H36" s="58">
        <v>0</v>
      </c>
      <c r="I36" s="59">
        <v>0</v>
      </c>
      <c r="J36" s="58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7" t="s">
        <v>59</v>
      </c>
    </row>
    <row r="37" spans="2:18" ht="18" customHeight="1">
      <c r="B37" s="6" t="s">
        <v>60</v>
      </c>
      <c r="C37" s="56">
        <f t="shared" ref="C37:Q37" si="10">C31+C32+C33+C34+C35+C36</f>
        <v>33728992129.125946</v>
      </c>
      <c r="D37" s="56">
        <f t="shared" si="10"/>
        <v>19543426141</v>
      </c>
      <c r="E37" s="56">
        <f t="shared" si="10"/>
        <v>164272383</v>
      </c>
      <c r="F37" s="56">
        <f t="shared" si="10"/>
        <v>-286887480</v>
      </c>
      <c r="G37" s="56">
        <f t="shared" si="10"/>
        <v>-286887476</v>
      </c>
      <c r="H37" s="56">
        <f t="shared" si="10"/>
        <v>-2492367496</v>
      </c>
      <c r="I37" s="56">
        <f t="shared" si="10"/>
        <v>4679029569</v>
      </c>
      <c r="J37" s="56">
        <f t="shared" si="10"/>
        <v>2780725053</v>
      </c>
      <c r="K37" s="56">
        <f t="shared" si="10"/>
        <v>-206945752.4368093</v>
      </c>
      <c r="L37" s="56">
        <f t="shared" si="10"/>
        <v>-165163689</v>
      </c>
      <c r="M37" s="56">
        <f t="shared" si="10"/>
        <v>-359869629</v>
      </c>
      <c r="N37" s="56">
        <f t="shared" si="10"/>
        <v>103962887</v>
      </c>
      <c r="O37" s="56">
        <f t="shared" si="10"/>
        <v>17531161</v>
      </c>
      <c r="P37" s="56">
        <f t="shared" si="10"/>
        <v>-159107805</v>
      </c>
      <c r="Q37" s="56">
        <f t="shared" si="10"/>
        <v>1259311</v>
      </c>
      <c r="R37" s="35" t="s">
        <v>61</v>
      </c>
    </row>
    <row r="38" spans="2:18" ht="18" customHeight="1">
      <c r="K38" s="25"/>
      <c r="L38" s="25"/>
      <c r="N38" s="25"/>
      <c r="O38" s="25"/>
      <c r="P38" s="25"/>
      <c r="Q38" s="26"/>
      <c r="R38" s="25"/>
    </row>
    <row r="39" spans="2:18" ht="18" customHeight="1">
      <c r="B39" s="6" t="s">
        <v>62</v>
      </c>
      <c r="C39" s="66">
        <f>C37/'[1]قائمة المركز المالي'!C30*100</f>
        <v>1124.2997376375315</v>
      </c>
      <c r="D39" s="66">
        <f>D37/'[1]قائمة المركز المالي'!D30*100</f>
        <v>651.44753803333333</v>
      </c>
      <c r="E39" s="66">
        <f>E37/'[1]قائمة المركز المالي'!E30*100</f>
        <v>5.4757461000000003</v>
      </c>
      <c r="F39" s="66">
        <f>F37/'[1]قائمة المركز المالي'!F30*100</f>
        <v>-9.5629160000000013</v>
      </c>
      <c r="G39" s="66">
        <f>G37/'[1]قائمة المركز المالي'!G30*100</f>
        <v>-9.5629158666666676</v>
      </c>
      <c r="H39" s="66">
        <f>H37/'[1]قائمة المركز المالي'!H30*100</f>
        <v>-83.078916533333341</v>
      </c>
      <c r="I39" s="66">
        <f>I37/'[1]قائمة المركز المالي'!I30*100</f>
        <v>155.9676523</v>
      </c>
      <c r="J39" s="66">
        <f>J37/'[1]قائمة المركز المالي'!J30*100</f>
        <v>92.690835100000001</v>
      </c>
      <c r="K39" s="66">
        <f>K37/'[1]قائمة المركز المالي'!K30*100</f>
        <v>-6.8981917478936436</v>
      </c>
      <c r="L39" s="66">
        <f>L37/'[1]قائمة المركز المالي'!L30*100</f>
        <v>-5.5054563000000005</v>
      </c>
      <c r="M39" s="66">
        <f>M37/'[1]قائمة المركز المالي'!M30*100</f>
        <v>-11.9956543</v>
      </c>
      <c r="N39" s="66">
        <f>N37/'[1]قائمة المركز المالي'!N30*100</f>
        <v>3.4654295666666668</v>
      </c>
      <c r="O39" s="66">
        <v>0.59</v>
      </c>
      <c r="P39" s="66">
        <v>-52.6</v>
      </c>
      <c r="Q39" s="66">
        <v>0.72</v>
      </c>
      <c r="R39" s="35" t="s">
        <v>63</v>
      </c>
    </row>
    <row r="40" spans="2:18">
      <c r="N40" s="67"/>
      <c r="P40" s="69"/>
    </row>
    <row r="41" spans="2:18" s="72" customFormat="1" ht="17.25">
      <c r="B41" s="70" t="s">
        <v>64</v>
      </c>
      <c r="C41" s="70"/>
      <c r="D41" s="70"/>
      <c r="E41" s="70"/>
      <c r="F41" s="70"/>
      <c r="G41" s="70"/>
      <c r="H41" s="70"/>
      <c r="I41" s="71"/>
      <c r="J41" s="70"/>
      <c r="K41" s="70"/>
      <c r="L41" s="70"/>
      <c r="N41" s="73"/>
      <c r="O41" s="74"/>
    </row>
    <row r="42" spans="2:18" s="72" customFormat="1" ht="17.25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5"/>
      <c r="M42" s="75"/>
      <c r="N42" s="75"/>
      <c r="O42" s="75" t="s">
        <v>65</v>
      </c>
    </row>
    <row r="43" spans="2:18" s="72" customFormat="1" ht="17.25">
      <c r="C43" s="76"/>
      <c r="I43" s="77"/>
      <c r="K43" s="70"/>
      <c r="L43" s="78" t="s">
        <v>66</v>
      </c>
      <c r="M43" s="78"/>
      <c r="N43" s="78"/>
      <c r="O43" s="78"/>
    </row>
    <row r="44" spans="2:18">
      <c r="C44" s="79"/>
      <c r="N44" s="67"/>
    </row>
    <row r="45" spans="2:18">
      <c r="M45" s="80"/>
      <c r="N45" s="67"/>
    </row>
    <row r="46" spans="2:18">
      <c r="N46" s="67"/>
    </row>
    <row r="47" spans="2:18">
      <c r="N47" s="67"/>
    </row>
    <row r="48" spans="2:18">
      <c r="N48" s="67"/>
    </row>
  </sheetData>
  <mergeCells count="2">
    <mergeCell ref="C3:F3"/>
    <mergeCell ref="L43:O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قائمة الدخل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etahleh</dc:creator>
  <cp:lastModifiedBy>etahleh</cp:lastModifiedBy>
  <dcterms:created xsi:type="dcterms:W3CDTF">2022-12-07T11:50:28Z</dcterms:created>
  <dcterms:modified xsi:type="dcterms:W3CDTF">2022-12-07T11:50:40Z</dcterms:modified>
</cp:coreProperties>
</file>