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دخل 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P45" i="1"/>
  <c r="O45"/>
  <c r="N45"/>
  <c r="M45"/>
  <c r="L45"/>
  <c r="K45"/>
  <c r="J45"/>
  <c r="P43"/>
  <c r="O43"/>
  <c r="N43"/>
  <c r="M43"/>
  <c r="L43"/>
  <c r="K43"/>
  <c r="J43"/>
  <c r="I43"/>
  <c r="H43"/>
  <c r="G43"/>
  <c r="F43"/>
  <c r="E43"/>
  <c r="D43"/>
  <c r="C43"/>
  <c r="B43"/>
  <c r="Q37"/>
  <c r="P37"/>
  <c r="O33"/>
  <c r="N33"/>
  <c r="M33"/>
  <c r="L33"/>
  <c r="K33"/>
  <c r="J33"/>
  <c r="I33"/>
  <c r="H33"/>
  <c r="G33"/>
  <c r="F33"/>
  <c r="E33"/>
  <c r="D33"/>
  <c r="C33"/>
  <c r="Q32"/>
  <c r="P32"/>
  <c r="P31"/>
  <c r="Q29"/>
  <c r="Q28"/>
  <c r="P28"/>
  <c r="Q27"/>
  <c r="P27"/>
  <c r="B27"/>
  <c r="B33" s="1"/>
  <c r="Q26"/>
  <c r="Q33" s="1"/>
  <c r="P26"/>
  <c r="P33" s="1"/>
  <c r="Q17"/>
  <c r="P17"/>
  <c r="Q16"/>
  <c r="O12"/>
  <c r="N12"/>
  <c r="M12"/>
  <c r="L12"/>
  <c r="K12"/>
  <c r="J12"/>
  <c r="I12"/>
  <c r="H12"/>
  <c r="G12"/>
  <c r="F12"/>
  <c r="E12"/>
  <c r="D12"/>
  <c r="C12"/>
  <c r="B12"/>
  <c r="Q11"/>
  <c r="Q12" s="1"/>
  <c r="P11"/>
  <c r="P12" s="1"/>
  <c r="O8"/>
  <c r="O14" s="1"/>
  <c r="O24" s="1"/>
  <c r="N8"/>
  <c r="N14" s="1"/>
  <c r="N24" s="1"/>
  <c r="M8"/>
  <c r="M14" s="1"/>
  <c r="M24" s="1"/>
  <c r="L8"/>
  <c r="L14" s="1"/>
  <c r="L24" s="1"/>
  <c r="K8"/>
  <c r="K14" s="1"/>
  <c r="K24" s="1"/>
  <c r="J8"/>
  <c r="J14" s="1"/>
  <c r="J24" s="1"/>
  <c r="I8"/>
  <c r="I14" s="1"/>
  <c r="I24" s="1"/>
  <c r="H8"/>
  <c r="H14" s="1"/>
  <c r="H24" s="1"/>
  <c r="G8"/>
  <c r="G14" s="1"/>
  <c r="G24" s="1"/>
  <c r="F8"/>
  <c r="F14" s="1"/>
  <c r="F24" s="1"/>
  <c r="E8"/>
  <c r="E14" s="1"/>
  <c r="E24" s="1"/>
  <c r="D8"/>
  <c r="D14" s="1"/>
  <c r="D24" s="1"/>
  <c r="C8"/>
  <c r="C14" s="1"/>
  <c r="C24" s="1"/>
  <c r="B8"/>
  <c r="B14" s="1"/>
  <c r="B24" s="1"/>
  <c r="Q7"/>
  <c r="Q8" s="1"/>
  <c r="Q14" s="1"/>
  <c r="Q24" s="1"/>
  <c r="P7"/>
  <c r="P8" s="1"/>
  <c r="P14" s="1"/>
  <c r="P24" s="1"/>
  <c r="Q35" l="1"/>
  <c r="Q38" s="1"/>
  <c r="Q41" s="1"/>
  <c r="C35"/>
  <c r="C38" s="1"/>
  <c r="E35"/>
  <c r="E38" s="1"/>
  <c r="G35"/>
  <c r="G38" s="1"/>
  <c r="I35"/>
  <c r="I38" s="1"/>
  <c r="K35"/>
  <c r="K38" s="1"/>
  <c r="M35"/>
  <c r="M38" s="1"/>
  <c r="O35"/>
  <c r="O38" s="1"/>
  <c r="P35"/>
  <c r="P38" s="1"/>
  <c r="B35"/>
  <c r="B38" s="1"/>
  <c r="D35"/>
  <c r="D38" s="1"/>
  <c r="F35"/>
  <c r="F38" s="1"/>
  <c r="H35"/>
  <c r="H38" s="1"/>
  <c r="J35"/>
  <c r="J38" s="1"/>
  <c r="L35"/>
  <c r="L38" s="1"/>
  <c r="N35"/>
  <c r="N38" s="1"/>
  <c r="Q45" l="1"/>
  <c r="Q43"/>
</calcChain>
</file>

<file path=xl/sharedStrings.xml><?xml version="1.0" encoding="utf-8"?>
<sst xmlns="http://schemas.openxmlformats.org/spreadsheetml/2006/main" count="101" uniqueCount="72">
  <si>
    <t>بنك سورية والمهجر</t>
  </si>
  <si>
    <t xml:space="preserve">قائمة الدخل </t>
  </si>
  <si>
    <t>Statement of Financial Position</t>
  </si>
  <si>
    <t>بعد تطبيق المعيار رقم 9</t>
  </si>
  <si>
    <t xml:space="preserve">البيــان </t>
  </si>
  <si>
    <t xml:space="preserve">الفوائد الدائنة </t>
  </si>
  <si>
    <t>Interest Income</t>
  </si>
  <si>
    <t xml:space="preserve">الفوائد المدينة </t>
  </si>
  <si>
    <t>Interest Expense</t>
  </si>
  <si>
    <t xml:space="preserve">صافي ايرادات الفوائد </t>
  </si>
  <si>
    <t>Net Interest Income</t>
  </si>
  <si>
    <t xml:space="preserve">العمولات والرسوم الدائنة </t>
  </si>
  <si>
    <t>Fees and commissions Income</t>
  </si>
  <si>
    <t xml:space="preserve">العمولات والرسوم المدينة </t>
  </si>
  <si>
    <t>Fees and commissions Expense</t>
  </si>
  <si>
    <t xml:space="preserve">صافي ايرادات العمولات </t>
  </si>
  <si>
    <t>Net Income from Fees and Commissions</t>
  </si>
  <si>
    <t>صافي الدخل من الفوائد والعمولات والرسوم</t>
  </si>
  <si>
    <t>Net Income from Interest, Fees and Commissions</t>
  </si>
  <si>
    <t>صافي الارباح الناتجة عن تقييم العملات الاجنبية</t>
  </si>
  <si>
    <t>Gains from Foreign Currencies</t>
  </si>
  <si>
    <t>أرباح (خسائر) تقييم مركز القطع البنيوي غير المحققة</t>
  </si>
  <si>
    <t>-</t>
  </si>
  <si>
    <t>Gains (losses) Resulting from The Evaluation of The Structural Position</t>
  </si>
  <si>
    <t>أرباح غير محققة ناتجة عن تقييم القطع المخصص لزيادة مركز القطع البنيوي</t>
  </si>
  <si>
    <t xml:space="preserve">Gian on held for trading financial investments </t>
  </si>
  <si>
    <t>صافي أرباح (خسائر) موجودات مالية بالقيمة العادلة من خلال بيان الدخل</t>
  </si>
  <si>
    <t>Net Earnings (Loss) from Financial Assets Held for Trading</t>
  </si>
  <si>
    <t>أرباح موجودات مالية متوفرة للبيع</t>
  </si>
  <si>
    <t xml:space="preserve">Profits of Financial Assets Available for Sale 
</t>
  </si>
  <si>
    <t xml:space="preserve">خسائر بيع موجودات مالية محتفظ بها حتى تاريخ الاستحقاق </t>
  </si>
  <si>
    <t>Loss on Sale of Financial Assets Held to Maturity</t>
  </si>
  <si>
    <t>أرباح بيع موجودات ثابتة</t>
  </si>
  <si>
    <t xml:space="preserve">Profits of Fixed Assets 
</t>
  </si>
  <si>
    <t>إيرادات تشغيلية أخرى</t>
  </si>
  <si>
    <t>Other Operating Income</t>
  </si>
  <si>
    <t xml:space="preserve">اجمالي الدخل التشغيلي </t>
  </si>
  <si>
    <t>Total  Income</t>
  </si>
  <si>
    <t>نفقات الموظفين</t>
  </si>
  <si>
    <t>Employees Expenses</t>
  </si>
  <si>
    <t>استهلاكات الموجودات الثابتة</t>
  </si>
  <si>
    <t>Depreciation of Fixed Assets</t>
  </si>
  <si>
    <t>اطفاءات الموجودات غير الملموسة</t>
  </si>
  <si>
    <t>Amortization Intangible Assets</t>
  </si>
  <si>
    <t xml:space="preserve">مصروف الخسائر الائتمانية </t>
  </si>
  <si>
    <t>Provision for Direct Credit and Facilities (period)</t>
  </si>
  <si>
    <t>مخصصات متنوعة</t>
  </si>
  <si>
    <t>Sundry Provisions</t>
  </si>
  <si>
    <t>مصروف تدني قيم استثمارات مالية محتفظ بها حتى تاريخ الاستحقاق</t>
  </si>
  <si>
    <t>Expense for Financial Investments Held-to-Maturity losses in value</t>
  </si>
  <si>
    <t>مصاريف تشغيلية أخرى</t>
  </si>
  <si>
    <t>Other Expenses</t>
  </si>
  <si>
    <t xml:space="preserve">اجمالي المصروفات التشغيلية </t>
  </si>
  <si>
    <t>Total  Expenses</t>
  </si>
  <si>
    <t xml:space="preserve">الربح قبل الضريبة </t>
  </si>
  <si>
    <t>Net (Loss) Income Before Tax</t>
  </si>
  <si>
    <t>مصروف ضريبة الريع على إيرادات خارج القطر</t>
  </si>
  <si>
    <t xml:space="preserve">ضريبة الدخل </t>
  </si>
  <si>
    <t xml:space="preserve">Income Tax  </t>
  </si>
  <si>
    <t xml:space="preserve">صافي الربح (الخسارة) للسنة </t>
  </si>
  <si>
    <t>Net Income (Loss)</t>
  </si>
  <si>
    <t>العائد إلى:</t>
  </si>
  <si>
    <t>Returned To:</t>
  </si>
  <si>
    <t>مساهمي البنك</t>
  </si>
  <si>
    <t>Bank Shareholders</t>
  </si>
  <si>
    <t>حقوق الأقلية  (الجهة غير المسيطرة)</t>
  </si>
  <si>
    <t>Minority Interest</t>
  </si>
  <si>
    <t>عائد السهم (ل.س)*</t>
  </si>
  <si>
    <t>Earnings Per Share (SP)*</t>
  </si>
  <si>
    <t>تم تعديل عائد السهم للسنوات السابقة بناء على عملية التجزئة التي تمت على سهم الشركة بتاريخ 20/5/2012 لتصبح قيمة السهم 100 ل.س بدلاً من 500 ل.س</t>
  </si>
  <si>
    <t xml:space="preserve">The earnings per share have been adjusted for the previous years based on the split process on 20/5/2012 </t>
  </si>
  <si>
    <t>that modified the nominal value per share from 500 SP to 100 SP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</si>
</sst>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(* #,##0_);_(* \(#,##0\);_(* &quot;-&quot;_);_(@_)"/>
    <numFmt numFmtId="166" formatCode="_(* #,##0.00_);_(* \(#,##0.00\);_(* 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u val="singleAccounting"/>
      <sz val="13"/>
      <color theme="1"/>
      <name val="Arabic Transparent"/>
      <charset val="178"/>
    </font>
    <font>
      <b/>
      <sz val="13"/>
      <color theme="1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56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2" xfId="0" applyNumberFormat="1" applyFont="1" applyBorder="1"/>
    <xf numFmtId="165" fontId="4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/>
    <xf numFmtId="165" fontId="7" fillId="4" borderId="1" xfId="1" applyNumberFormat="1" applyFont="1" applyFill="1" applyBorder="1" applyAlignment="1">
      <alignment horizontal="center"/>
    </xf>
    <xf numFmtId="165" fontId="7" fillId="4" borderId="1" xfId="1" applyNumberFormat="1" applyFont="1" applyFill="1" applyBorder="1" applyAlignment="1">
      <alignment horizontal="right"/>
    </xf>
    <xf numFmtId="165" fontId="7" fillId="4" borderId="1" xfId="1" applyNumberFormat="1" applyFont="1" applyFill="1" applyBorder="1"/>
    <xf numFmtId="37" fontId="4" fillId="0" borderId="1" xfId="0" applyNumberFormat="1" applyFont="1" applyBorder="1"/>
    <xf numFmtId="165" fontId="8" fillId="0" borderId="1" xfId="1" applyNumberFormat="1" applyFont="1" applyFill="1" applyBorder="1" applyAlignment="1"/>
    <xf numFmtId="165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left" wrapText="1"/>
    </xf>
    <xf numFmtId="165" fontId="8" fillId="0" borderId="1" xfId="1" applyNumberFormat="1" applyFont="1" applyFill="1" applyBorder="1" applyAlignment="1">
      <alignment horizontal="right"/>
    </xf>
    <xf numFmtId="165" fontId="9" fillId="0" borderId="1" xfId="1" applyNumberFormat="1" applyFont="1" applyFill="1" applyBorder="1"/>
    <xf numFmtId="37" fontId="9" fillId="0" borderId="1" xfId="0" applyNumberFormat="1" applyFont="1" applyBorder="1"/>
    <xf numFmtId="0" fontId="10" fillId="0" borderId="1" xfId="0" applyFont="1" applyBorder="1"/>
    <xf numFmtId="37" fontId="11" fillId="0" borderId="1" xfId="0" applyNumberFormat="1" applyFont="1" applyBorder="1" applyAlignment="1">
      <alignment horizontal="right"/>
    </xf>
    <xf numFmtId="165" fontId="7" fillId="4" borderId="1" xfId="1" applyNumberFormat="1" applyFont="1" applyFill="1" applyBorder="1" applyAlignment="1"/>
    <xf numFmtId="0" fontId="7" fillId="4" borderId="3" xfId="0" applyFont="1" applyFill="1" applyBorder="1" applyAlignment="1">
      <alignment horizontal="right" vertical="center"/>
    </xf>
    <xf numFmtId="2" fontId="7" fillId="4" borderId="3" xfId="0" applyNumberFormat="1" applyFont="1" applyFill="1" applyBorder="1" applyAlignment="1">
      <alignment horizontal="right" vertical="center"/>
    </xf>
    <xf numFmtId="166" fontId="7" fillId="4" borderId="3" xfId="1" applyNumberFormat="1" applyFont="1" applyFill="1" applyBorder="1" applyAlignment="1">
      <alignment horizontal="right"/>
    </xf>
    <xf numFmtId="165" fontId="7" fillId="4" borderId="3" xfId="1" applyNumberFormat="1" applyFont="1" applyFill="1" applyBorder="1"/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2" fontId="7" fillId="0" borderId="0" xfId="0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/>
    <xf numFmtId="0" fontId="4" fillId="0" borderId="0" xfId="0" applyFont="1" applyFill="1"/>
    <xf numFmtId="0" fontId="0" fillId="0" borderId="1" xfId="0" applyFill="1" applyBorder="1"/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</cellXfs>
  <cellStyles count="7">
    <cellStyle name="Comma [0]" xfId="1" builtinId="6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BSO-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osama\&#1583;&#1604;&#1610;&#1604;%20&#1575;&#1604;&#1588;&#1585;&#1603;&#1575;&#1578;%20&#1605;&#1587;&#1608;&#1583;&#1577;\&#1606;&#1607;&#1575;&#1574;&#1610;\BSO-I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قيم التداول"/>
      <sheetName val="بيانات التداول"/>
      <sheetName val="معلومات عامة"/>
      <sheetName val="قائمة المركز المالي"/>
      <sheetName val=" التدفقات النقدية "/>
      <sheetName val="قائمة الدخل 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J31">
            <v>40000000</v>
          </cell>
          <cell r="K31">
            <v>40000000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قائمة التدفقات النقدية "/>
      <sheetName val="نسب مالية"/>
    </sheetNames>
    <sheetDataSet>
      <sheetData sheetId="0"/>
      <sheetData sheetId="1">
        <row r="30">
          <cell r="B30">
            <v>40000000</v>
          </cell>
          <cell r="C30">
            <v>40000000</v>
          </cell>
          <cell r="D30">
            <v>36000000</v>
          </cell>
          <cell r="E30">
            <v>30000000</v>
          </cell>
          <cell r="F30">
            <v>30000000</v>
          </cell>
          <cell r="G30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rightToLeft="1" tabSelected="1" workbookViewId="0">
      <selection activeCell="B3" sqref="B3:E3"/>
    </sheetView>
  </sheetViews>
  <sheetFormatPr defaultColWidth="9.140625" defaultRowHeight="15"/>
  <cols>
    <col min="1" max="1" width="56" style="6" customWidth="1"/>
    <col min="2" max="3" width="21.42578125" style="6" customWidth="1"/>
    <col min="4" max="4" width="20.140625" style="6" bestFit="1" customWidth="1"/>
    <col min="5" max="5" width="19.42578125" bestFit="1" customWidth="1"/>
    <col min="6" max="6" width="19.42578125" style="6" bestFit="1" customWidth="1"/>
    <col min="7" max="7" width="19.140625" style="6" customWidth="1"/>
    <col min="8" max="8" width="19.5703125" style="55" customWidth="1"/>
    <col min="9" max="17" width="19.140625" style="6" customWidth="1"/>
    <col min="18" max="18" width="77.5703125" style="6" bestFit="1" customWidth="1"/>
    <col min="19" max="16384" width="9.140625" style="6"/>
  </cols>
  <sheetData>
    <row r="1" spans="1:36" ht="49.5" customHeight="1">
      <c r="A1" s="1" t="s">
        <v>0</v>
      </c>
      <c r="B1" s="1"/>
      <c r="C1" s="2"/>
      <c r="D1" s="3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8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9" t="s">
        <v>2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6.5" customHeight="1">
      <c r="A3" s="10"/>
      <c r="B3" s="11" t="s">
        <v>3</v>
      </c>
      <c r="C3" s="11"/>
      <c r="D3" s="11"/>
      <c r="E3" s="11"/>
      <c r="F3" s="10"/>
      <c r="G3" s="10"/>
      <c r="H3" s="5"/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6.5">
      <c r="A4" s="12" t="s">
        <v>4</v>
      </c>
      <c r="B4" s="13">
        <v>2021</v>
      </c>
      <c r="C4" s="13">
        <v>2020</v>
      </c>
      <c r="D4" s="13">
        <v>2019</v>
      </c>
      <c r="E4" s="13">
        <v>2018</v>
      </c>
      <c r="F4" s="13">
        <v>2018</v>
      </c>
      <c r="G4" s="13">
        <v>2017</v>
      </c>
      <c r="H4" s="13">
        <v>2016</v>
      </c>
      <c r="I4" s="13">
        <v>2015</v>
      </c>
      <c r="J4" s="13">
        <v>2014</v>
      </c>
      <c r="K4" s="13">
        <v>2013</v>
      </c>
      <c r="L4" s="13">
        <v>2012</v>
      </c>
      <c r="M4" s="13">
        <v>2011</v>
      </c>
      <c r="N4" s="13">
        <v>2010</v>
      </c>
      <c r="O4" s="13">
        <v>2009</v>
      </c>
      <c r="P4" s="13">
        <v>2008</v>
      </c>
      <c r="Q4" s="13">
        <v>2007</v>
      </c>
      <c r="R4" s="14" t="s">
        <v>2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6.5">
      <c r="A5" s="15"/>
      <c r="B5" s="15"/>
      <c r="C5" s="15"/>
      <c r="D5" s="15"/>
      <c r="E5" s="15"/>
      <c r="F5" s="15"/>
      <c r="G5" s="15"/>
      <c r="H5" s="16"/>
      <c r="I5" s="15"/>
      <c r="J5" s="15"/>
      <c r="K5" s="15"/>
      <c r="L5" s="15"/>
      <c r="M5" s="15"/>
      <c r="N5" s="15"/>
      <c r="O5" s="15"/>
      <c r="P5" s="17"/>
      <c r="Q5" s="17"/>
      <c r="R5" s="18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6.5">
      <c r="A6" s="19" t="s">
        <v>5</v>
      </c>
      <c r="B6" s="20">
        <v>9805789028</v>
      </c>
      <c r="C6" s="20">
        <v>6849727514</v>
      </c>
      <c r="D6" s="20">
        <v>4943659769</v>
      </c>
      <c r="E6" s="20">
        <v>3835385721</v>
      </c>
      <c r="F6" s="20">
        <v>3835385721</v>
      </c>
      <c r="G6" s="19">
        <v>3227150416</v>
      </c>
      <c r="H6" s="19">
        <v>3082749572</v>
      </c>
      <c r="I6" s="19">
        <v>2686331011</v>
      </c>
      <c r="J6" s="19">
        <v>2255525233</v>
      </c>
      <c r="K6" s="19">
        <v>2560977098</v>
      </c>
      <c r="L6" s="19">
        <v>2874247704</v>
      </c>
      <c r="M6" s="19">
        <v>3521211657</v>
      </c>
      <c r="N6" s="19">
        <v>3190539326</v>
      </c>
      <c r="O6" s="19">
        <v>2692126982</v>
      </c>
      <c r="P6" s="19">
        <v>2920047614</v>
      </c>
      <c r="Q6" s="19">
        <v>2774023914</v>
      </c>
      <c r="R6" s="19" t="s">
        <v>6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8.75">
      <c r="A7" s="19" t="s">
        <v>7</v>
      </c>
      <c r="B7" s="21">
        <v>-1374709560</v>
      </c>
      <c r="C7" s="21">
        <v>-1667211034</v>
      </c>
      <c r="D7" s="21">
        <v>-1330411210</v>
      </c>
      <c r="E7" s="21">
        <v>-1384583564</v>
      </c>
      <c r="F7" s="21">
        <v>-1384583564</v>
      </c>
      <c r="G7" s="22">
        <v>-1327232109</v>
      </c>
      <c r="H7" s="22">
        <v>-1119989139</v>
      </c>
      <c r="I7" s="22">
        <v>-960064533</v>
      </c>
      <c r="J7" s="22">
        <v>-1258344201</v>
      </c>
      <c r="K7" s="22">
        <v>-1369898187</v>
      </c>
      <c r="L7" s="22">
        <v>-1668774499</v>
      </c>
      <c r="M7" s="22">
        <v>-1846860630</v>
      </c>
      <c r="N7" s="22">
        <v>-1722800731</v>
      </c>
      <c r="O7" s="22">
        <v>-1440977372</v>
      </c>
      <c r="P7" s="22">
        <f>SUM(-1692063739)</f>
        <v>-1692063739</v>
      </c>
      <c r="Q7" s="22">
        <f>SUM(-2160063752)</f>
        <v>-2160063752</v>
      </c>
      <c r="R7" s="22" t="s">
        <v>8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6.5">
      <c r="A8" s="12" t="s">
        <v>9</v>
      </c>
      <c r="B8" s="23">
        <f t="shared" ref="B8:F8" si="0">SUM(B6:B7)</f>
        <v>8431079468</v>
      </c>
      <c r="C8" s="23">
        <f t="shared" si="0"/>
        <v>5182516480</v>
      </c>
      <c r="D8" s="23">
        <f t="shared" si="0"/>
        <v>3613248559</v>
      </c>
      <c r="E8" s="23">
        <f t="shared" si="0"/>
        <v>2450802157</v>
      </c>
      <c r="F8" s="23">
        <f t="shared" si="0"/>
        <v>2450802157</v>
      </c>
      <c r="G8" s="24">
        <f>SUM(G6:G7)</f>
        <v>1899918307</v>
      </c>
      <c r="H8" s="24">
        <f>SUM(H6:H7)</f>
        <v>1962760433</v>
      </c>
      <c r="I8" s="24">
        <f>SUM(I6:I7)</f>
        <v>1726266478</v>
      </c>
      <c r="J8" s="24">
        <f>SUM(J6:J7)</f>
        <v>997181032</v>
      </c>
      <c r="K8" s="24">
        <f>SUM(K6:K7)</f>
        <v>1191078911</v>
      </c>
      <c r="L8" s="24">
        <f t="shared" ref="L8:Q8" si="1">SUM(L6:L7)</f>
        <v>1205473205</v>
      </c>
      <c r="M8" s="24">
        <f t="shared" si="1"/>
        <v>1674351027</v>
      </c>
      <c r="N8" s="24">
        <f t="shared" si="1"/>
        <v>1467738595</v>
      </c>
      <c r="O8" s="24">
        <f t="shared" si="1"/>
        <v>1251149610</v>
      </c>
      <c r="P8" s="24">
        <f t="shared" si="1"/>
        <v>1227983875</v>
      </c>
      <c r="Q8" s="24">
        <f t="shared" si="1"/>
        <v>613960162</v>
      </c>
      <c r="R8" s="25" t="s">
        <v>10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6.5">
      <c r="A9" s="19"/>
      <c r="B9" s="16"/>
      <c r="C9" s="16"/>
      <c r="D9" s="16"/>
      <c r="E9" s="16"/>
      <c r="F9" s="16"/>
      <c r="G9" s="19"/>
      <c r="H9" s="20"/>
      <c r="I9" s="19"/>
      <c r="J9" s="19"/>
      <c r="K9" s="19"/>
      <c r="L9" s="19"/>
      <c r="M9" s="19"/>
      <c r="N9" s="19"/>
      <c r="O9" s="19"/>
      <c r="P9" s="19"/>
      <c r="Q9" s="26"/>
      <c r="R9" s="15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6.5">
      <c r="A10" s="19" t="s">
        <v>11</v>
      </c>
      <c r="B10" s="20">
        <v>3859044617</v>
      </c>
      <c r="C10" s="20">
        <v>1701846962</v>
      </c>
      <c r="D10" s="20">
        <v>814706013</v>
      </c>
      <c r="E10" s="20">
        <v>587087732</v>
      </c>
      <c r="F10" s="20">
        <v>587087732</v>
      </c>
      <c r="G10" s="19">
        <v>697606923</v>
      </c>
      <c r="H10" s="19">
        <v>944374066</v>
      </c>
      <c r="I10" s="19">
        <v>787593811</v>
      </c>
      <c r="J10" s="19">
        <v>631529702</v>
      </c>
      <c r="K10" s="19">
        <v>744043276</v>
      </c>
      <c r="L10" s="19">
        <v>378968850</v>
      </c>
      <c r="M10" s="19">
        <v>413882131</v>
      </c>
      <c r="N10" s="19">
        <v>392002564</v>
      </c>
      <c r="O10" s="19">
        <v>369601421</v>
      </c>
      <c r="P10" s="19">
        <v>375341230</v>
      </c>
      <c r="Q10" s="19">
        <v>349627232</v>
      </c>
      <c r="R10" s="19" t="s">
        <v>12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8.75">
      <c r="A11" s="19" t="s">
        <v>13</v>
      </c>
      <c r="B11" s="21">
        <v>-608369967</v>
      </c>
      <c r="C11" s="21">
        <v>-467518278</v>
      </c>
      <c r="D11" s="21">
        <v>-155047722</v>
      </c>
      <c r="E11" s="21">
        <v>-153293257</v>
      </c>
      <c r="F11" s="21">
        <v>-153293257</v>
      </c>
      <c r="G11" s="22">
        <v>-170561018</v>
      </c>
      <c r="H11" s="22">
        <v>-12574120</v>
      </c>
      <c r="I11" s="22">
        <v>-43444352</v>
      </c>
      <c r="J11" s="22">
        <v>-44902747</v>
      </c>
      <c r="K11" s="22">
        <v>-159693248</v>
      </c>
      <c r="L11" s="22">
        <v>-65518805</v>
      </c>
      <c r="M11" s="22">
        <v>-41680997</v>
      </c>
      <c r="N11" s="22">
        <v>-45220691</v>
      </c>
      <c r="O11" s="22">
        <v>-26490362</v>
      </c>
      <c r="P11" s="22">
        <f>SUM(-15803124)</f>
        <v>-15803124</v>
      </c>
      <c r="Q11" s="22">
        <f>SUM(-8863074)</f>
        <v>-8863074</v>
      </c>
      <c r="R11" s="27" t="s">
        <v>14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6.5">
      <c r="A12" s="12" t="s">
        <v>15</v>
      </c>
      <c r="B12" s="23">
        <f t="shared" ref="B12:F12" si="2">SUM(B10:B11)</f>
        <v>3250674650</v>
      </c>
      <c r="C12" s="23">
        <f t="shared" si="2"/>
        <v>1234328684</v>
      </c>
      <c r="D12" s="23">
        <f t="shared" si="2"/>
        <v>659658291</v>
      </c>
      <c r="E12" s="23">
        <f t="shared" si="2"/>
        <v>433794475</v>
      </c>
      <c r="F12" s="23">
        <f t="shared" si="2"/>
        <v>433794475</v>
      </c>
      <c r="G12" s="24">
        <f>SUM(G10:G11)</f>
        <v>527045905</v>
      </c>
      <c r="H12" s="24">
        <f>SUM(H10:H11)</f>
        <v>931799946</v>
      </c>
      <c r="I12" s="24">
        <f>SUM(I10:I11)</f>
        <v>744149459</v>
      </c>
      <c r="J12" s="24">
        <f>SUM(J10:J11)</f>
        <v>586626955</v>
      </c>
      <c r="K12" s="24">
        <f>SUM(K10:K11)</f>
        <v>584350028</v>
      </c>
      <c r="L12" s="24">
        <f t="shared" ref="L12:Q12" si="3">SUM(L10:L11)</f>
        <v>313450045</v>
      </c>
      <c r="M12" s="24">
        <f t="shared" si="3"/>
        <v>372201134</v>
      </c>
      <c r="N12" s="24">
        <f t="shared" si="3"/>
        <v>346781873</v>
      </c>
      <c r="O12" s="24">
        <f t="shared" si="3"/>
        <v>343111059</v>
      </c>
      <c r="P12" s="24">
        <f t="shared" si="3"/>
        <v>359538106</v>
      </c>
      <c r="Q12" s="24">
        <f t="shared" si="3"/>
        <v>340764158</v>
      </c>
      <c r="R12" s="25" t="s">
        <v>16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6.5">
      <c r="A13" s="19"/>
      <c r="B13" s="19"/>
      <c r="C13" s="19"/>
      <c r="D13" s="19"/>
      <c r="E13" s="19"/>
      <c r="F13" s="19"/>
      <c r="G13" s="19"/>
      <c r="H13" s="2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6.5">
      <c r="A14" s="12" t="s">
        <v>17</v>
      </c>
      <c r="B14" s="24">
        <f t="shared" ref="B14:Q14" si="4">B8+B12</f>
        <v>11681754118</v>
      </c>
      <c r="C14" s="24">
        <f t="shared" si="4"/>
        <v>6416845164</v>
      </c>
      <c r="D14" s="24">
        <f t="shared" si="4"/>
        <v>4272906850</v>
      </c>
      <c r="E14" s="24">
        <f t="shared" si="4"/>
        <v>2884596632</v>
      </c>
      <c r="F14" s="24">
        <f t="shared" si="4"/>
        <v>2884596632</v>
      </c>
      <c r="G14" s="24">
        <f t="shared" si="4"/>
        <v>2426964212</v>
      </c>
      <c r="H14" s="24">
        <f t="shared" si="4"/>
        <v>2894560379</v>
      </c>
      <c r="I14" s="24">
        <f t="shared" si="4"/>
        <v>2470415937</v>
      </c>
      <c r="J14" s="24">
        <f t="shared" si="4"/>
        <v>1583807987</v>
      </c>
      <c r="K14" s="24">
        <f t="shared" si="4"/>
        <v>1775428939</v>
      </c>
      <c r="L14" s="24">
        <f t="shared" si="4"/>
        <v>1518923250</v>
      </c>
      <c r="M14" s="24">
        <f t="shared" si="4"/>
        <v>2046552161</v>
      </c>
      <c r="N14" s="24">
        <f t="shared" si="4"/>
        <v>1814520468</v>
      </c>
      <c r="O14" s="24">
        <f t="shared" si="4"/>
        <v>1594260669</v>
      </c>
      <c r="P14" s="24">
        <f t="shared" si="4"/>
        <v>1587521981</v>
      </c>
      <c r="Q14" s="24">
        <f t="shared" si="4"/>
        <v>954724320</v>
      </c>
      <c r="R14" s="25" t="s">
        <v>18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6.5">
      <c r="A15" s="19"/>
      <c r="B15" s="19"/>
      <c r="C15" s="19"/>
      <c r="D15" s="19"/>
      <c r="E15" s="19"/>
      <c r="F15" s="19"/>
      <c r="G15" s="19"/>
      <c r="H15" s="2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6.5">
      <c r="A16" s="19" t="s">
        <v>19</v>
      </c>
      <c r="B16" s="19">
        <v>3882185589</v>
      </c>
      <c r="C16" s="19">
        <v>1869551072</v>
      </c>
      <c r="D16" s="19">
        <v>1000012105</v>
      </c>
      <c r="E16" s="19">
        <v>379703233</v>
      </c>
      <c r="F16" s="19">
        <v>443135955</v>
      </c>
      <c r="G16" s="19">
        <v>407620634</v>
      </c>
      <c r="H16" s="19">
        <v>690713192</v>
      </c>
      <c r="I16" s="19">
        <v>591308224</v>
      </c>
      <c r="J16" s="19">
        <v>355609478</v>
      </c>
      <c r="K16" s="19">
        <v>331048465</v>
      </c>
      <c r="L16" s="19">
        <v>210441151</v>
      </c>
      <c r="M16" s="19">
        <v>211846235</v>
      </c>
      <c r="N16" s="19">
        <v>124598387</v>
      </c>
      <c r="O16" s="19">
        <v>97755171</v>
      </c>
      <c r="P16" s="19">
        <v>102776081</v>
      </c>
      <c r="Q16" s="19">
        <f>SUM(-43452977)</f>
        <v>-43452977</v>
      </c>
      <c r="R16" s="19" t="s">
        <v>20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6.5">
      <c r="A17" s="19" t="s">
        <v>21</v>
      </c>
      <c r="B17" s="28">
        <v>61160920000</v>
      </c>
      <c r="C17" s="28">
        <v>29356000000</v>
      </c>
      <c r="D17" s="28">
        <v>0</v>
      </c>
      <c r="E17" s="28">
        <v>0</v>
      </c>
      <c r="F17" s="28" t="s">
        <v>22</v>
      </c>
      <c r="G17" s="19">
        <v>-2915194000</v>
      </c>
      <c r="H17" s="19">
        <v>6471924000</v>
      </c>
      <c r="I17" s="19">
        <v>4965102000</v>
      </c>
      <c r="J17" s="19">
        <v>1949310000</v>
      </c>
      <c r="K17" s="19">
        <v>2366738000</v>
      </c>
      <c r="L17" s="19">
        <v>776144000</v>
      </c>
      <c r="M17" s="19">
        <v>317635500</v>
      </c>
      <c r="N17" s="19">
        <v>42870500</v>
      </c>
      <c r="O17" s="19">
        <v>-26850000</v>
      </c>
      <c r="P17" s="19">
        <f>SUM(-59070000)</f>
        <v>-59070000</v>
      </c>
      <c r="Q17" s="19">
        <f>SUM(-107620933)</f>
        <v>-107620933</v>
      </c>
      <c r="R17" s="29" t="s">
        <v>23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6.5">
      <c r="A18" s="19" t="s">
        <v>24</v>
      </c>
      <c r="B18" s="28">
        <v>0</v>
      </c>
      <c r="C18" s="28">
        <v>5185612901</v>
      </c>
      <c r="D18" s="28">
        <v>0</v>
      </c>
      <c r="E18" s="28"/>
      <c r="F18" s="2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9" t="s">
        <v>25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6.5">
      <c r="A19" s="19" t="s">
        <v>26</v>
      </c>
      <c r="B19" s="19">
        <v>4361625</v>
      </c>
      <c r="C19" s="19">
        <v>1542688</v>
      </c>
      <c r="D19" s="19">
        <v>-1856256</v>
      </c>
      <c r="E19" s="19">
        <v>477487</v>
      </c>
      <c r="F19" s="19">
        <v>477487</v>
      </c>
      <c r="G19" s="19">
        <v>4732313</v>
      </c>
      <c r="H19" s="19">
        <v>245755</v>
      </c>
      <c r="I19" s="19">
        <v>-73580</v>
      </c>
      <c r="J19" s="19">
        <v>-9065</v>
      </c>
      <c r="K19" s="19">
        <v>463222</v>
      </c>
      <c r="L19" s="19">
        <v>-247679</v>
      </c>
      <c r="M19" s="19">
        <v>-732300</v>
      </c>
      <c r="N19" s="19">
        <v>27859</v>
      </c>
      <c r="O19" s="19">
        <v>0</v>
      </c>
      <c r="P19" s="19">
        <v>0</v>
      </c>
      <c r="Q19" s="19">
        <v>0</v>
      </c>
      <c r="R19" s="19" t="s">
        <v>27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6.5">
      <c r="A20" s="19" t="s">
        <v>28</v>
      </c>
      <c r="B20" s="28">
        <v>0</v>
      </c>
      <c r="C20" s="28">
        <v>0</v>
      </c>
      <c r="D20" s="28">
        <v>0</v>
      </c>
      <c r="E20" s="28">
        <v>0</v>
      </c>
      <c r="F20" s="28" t="s">
        <v>22</v>
      </c>
      <c r="G20" s="19">
        <v>3500000</v>
      </c>
      <c r="H20" s="19">
        <v>3500000</v>
      </c>
      <c r="I20" s="19">
        <v>5000000</v>
      </c>
      <c r="J20" s="19">
        <v>3000000</v>
      </c>
      <c r="K20" s="19">
        <v>32425940</v>
      </c>
      <c r="L20" s="19">
        <v>19026057</v>
      </c>
      <c r="M20" s="19">
        <v>11081127</v>
      </c>
      <c r="N20" s="19">
        <v>21704420</v>
      </c>
      <c r="O20" s="19">
        <v>1250000</v>
      </c>
      <c r="P20" s="19">
        <v>0</v>
      </c>
      <c r="Q20" s="19">
        <v>0</v>
      </c>
      <c r="R20" s="29" t="s">
        <v>29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6.5">
      <c r="A21" s="19" t="s">
        <v>30</v>
      </c>
      <c r="B21" s="28">
        <v>0</v>
      </c>
      <c r="C21" s="28">
        <v>0</v>
      </c>
      <c r="D21" s="28">
        <v>0</v>
      </c>
      <c r="E21" s="28">
        <v>0</v>
      </c>
      <c r="F21" s="28" t="s">
        <v>22</v>
      </c>
      <c r="G21" s="28" t="s">
        <v>22</v>
      </c>
      <c r="H21" s="28" t="s">
        <v>22</v>
      </c>
      <c r="I21" s="28" t="s">
        <v>22</v>
      </c>
      <c r="J21" s="28" t="s">
        <v>22</v>
      </c>
      <c r="K21" s="19">
        <v>47824556</v>
      </c>
      <c r="L21" s="19">
        <v>-8272125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 t="s">
        <v>31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6.5">
      <c r="A22" s="19" t="s">
        <v>32</v>
      </c>
      <c r="B22" s="28">
        <v>12499985</v>
      </c>
      <c r="C22" s="28">
        <v>6061171</v>
      </c>
      <c r="D22" s="28">
        <v>6879854</v>
      </c>
      <c r="E22" s="28">
        <v>3843002</v>
      </c>
      <c r="F22" s="28">
        <v>3843002</v>
      </c>
      <c r="G22" s="28" t="s">
        <v>22</v>
      </c>
      <c r="H22" s="28" t="s">
        <v>22</v>
      </c>
      <c r="I22" s="28" t="s">
        <v>22</v>
      </c>
      <c r="J22" s="28" t="s">
        <v>22</v>
      </c>
      <c r="K22" s="28" t="s">
        <v>22</v>
      </c>
      <c r="L22" s="28" t="s">
        <v>22</v>
      </c>
      <c r="M22" s="28" t="s">
        <v>22</v>
      </c>
      <c r="N22" s="28" t="s">
        <v>22</v>
      </c>
      <c r="O22" s="28" t="s">
        <v>22</v>
      </c>
      <c r="P22" s="28" t="s">
        <v>22</v>
      </c>
      <c r="Q22" s="28" t="s">
        <v>22</v>
      </c>
      <c r="R22" s="29" t="s">
        <v>33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8.75">
      <c r="A23" s="19" t="s">
        <v>34</v>
      </c>
      <c r="B23" s="30">
        <v>0</v>
      </c>
      <c r="C23" s="30">
        <v>28000000</v>
      </c>
      <c r="D23" s="30">
        <v>20118710</v>
      </c>
      <c r="E23" s="30">
        <v>12000000</v>
      </c>
      <c r="F23" s="30">
        <v>12000000</v>
      </c>
      <c r="G23" s="30">
        <v>2510709</v>
      </c>
      <c r="H23" s="30" t="s">
        <v>22</v>
      </c>
      <c r="I23" s="30">
        <v>3037985</v>
      </c>
      <c r="J23" s="30" t="s">
        <v>22</v>
      </c>
      <c r="K23" s="22">
        <v>5824709</v>
      </c>
      <c r="L23" s="30" t="s">
        <v>22</v>
      </c>
      <c r="M23" s="22">
        <v>0</v>
      </c>
      <c r="N23" s="22">
        <v>0</v>
      </c>
      <c r="O23" s="22">
        <v>26160000</v>
      </c>
      <c r="P23" s="22">
        <v>0</v>
      </c>
      <c r="Q23" s="22">
        <v>0</v>
      </c>
      <c r="R23" s="19" t="s">
        <v>35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6.5">
      <c r="A24" s="12" t="s">
        <v>36</v>
      </c>
      <c r="B24" s="24">
        <f t="shared" ref="B24:Q24" si="5">SUM(B14:B23)</f>
        <v>76741721317</v>
      </c>
      <c r="C24" s="24">
        <f t="shared" si="5"/>
        <v>42863612996</v>
      </c>
      <c r="D24" s="24">
        <f t="shared" si="5"/>
        <v>5298061263</v>
      </c>
      <c r="E24" s="24">
        <f t="shared" si="5"/>
        <v>3280620354</v>
      </c>
      <c r="F24" s="24">
        <f t="shared" si="5"/>
        <v>3344053076</v>
      </c>
      <c r="G24" s="24">
        <f t="shared" si="5"/>
        <v>-69866132</v>
      </c>
      <c r="H24" s="24">
        <f t="shared" si="5"/>
        <v>10060943326</v>
      </c>
      <c r="I24" s="24">
        <f t="shared" si="5"/>
        <v>8034790566</v>
      </c>
      <c r="J24" s="24">
        <f t="shared" si="5"/>
        <v>3891718400</v>
      </c>
      <c r="K24" s="24">
        <f t="shared" si="5"/>
        <v>4559753831</v>
      </c>
      <c r="L24" s="24">
        <f t="shared" si="5"/>
        <v>2516014654</v>
      </c>
      <c r="M24" s="24">
        <f t="shared" si="5"/>
        <v>2586382723</v>
      </c>
      <c r="N24" s="24">
        <f t="shared" si="5"/>
        <v>2003721634</v>
      </c>
      <c r="O24" s="24">
        <f t="shared" si="5"/>
        <v>1692575840</v>
      </c>
      <c r="P24" s="24">
        <f t="shared" si="5"/>
        <v>1631228062</v>
      </c>
      <c r="Q24" s="24">
        <f t="shared" si="5"/>
        <v>803650410</v>
      </c>
      <c r="R24" s="25" t="s">
        <v>37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6.5">
      <c r="A25" s="19"/>
      <c r="B25" s="19"/>
      <c r="C25" s="19"/>
      <c r="D25" s="19"/>
      <c r="E25" s="19"/>
      <c r="F25" s="19"/>
      <c r="G25" s="19"/>
      <c r="H25" s="20"/>
      <c r="I25" s="19"/>
      <c r="J25" s="19"/>
      <c r="K25" s="19"/>
      <c r="L25" s="19"/>
      <c r="M25" s="19"/>
      <c r="N25" s="19"/>
      <c r="O25" s="19"/>
      <c r="P25" s="19"/>
      <c r="Q25" s="26"/>
      <c r="R25" s="26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6.5">
      <c r="A26" s="19" t="s">
        <v>38</v>
      </c>
      <c r="B26" s="19">
        <v>-6070714544</v>
      </c>
      <c r="C26" s="19">
        <v>-3838592935</v>
      </c>
      <c r="D26" s="19">
        <v>-2089428371</v>
      </c>
      <c r="E26" s="19">
        <v>-1601705476</v>
      </c>
      <c r="F26" s="19">
        <v>-1601705476</v>
      </c>
      <c r="G26" s="19">
        <v>-1395463054</v>
      </c>
      <c r="H26" s="19">
        <v>-1062631788</v>
      </c>
      <c r="I26" s="19">
        <v>-803018715</v>
      </c>
      <c r="J26" s="19">
        <v>-764932996</v>
      </c>
      <c r="K26" s="19">
        <v>-636844563</v>
      </c>
      <c r="L26" s="19">
        <v>-525373025</v>
      </c>
      <c r="M26" s="19">
        <v>-553543543</v>
      </c>
      <c r="N26" s="19">
        <v>-495417280</v>
      </c>
      <c r="O26" s="19">
        <v>-355502641</v>
      </c>
      <c r="P26" s="19">
        <f>SUM(-292638322)</f>
        <v>-292638322</v>
      </c>
      <c r="Q26" s="19">
        <f>SUM(-216952273)</f>
        <v>-216952273</v>
      </c>
      <c r="R26" s="19" t="s">
        <v>39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6.5">
      <c r="A27" s="19" t="s">
        <v>40</v>
      </c>
      <c r="B27" s="19">
        <f>-513120455-31914423</f>
        <v>-545034878</v>
      </c>
      <c r="C27" s="19">
        <v>-405061668</v>
      </c>
      <c r="D27" s="19">
        <v>-368586479</v>
      </c>
      <c r="E27" s="19">
        <v>-203920635</v>
      </c>
      <c r="F27" s="19">
        <v>-203920635</v>
      </c>
      <c r="G27" s="19">
        <v>-114105886</v>
      </c>
      <c r="H27" s="19">
        <v>-97635085</v>
      </c>
      <c r="I27" s="19">
        <v>-105265388</v>
      </c>
      <c r="J27" s="19">
        <v>-141287606</v>
      </c>
      <c r="K27" s="19">
        <v>-180872180</v>
      </c>
      <c r="L27" s="19">
        <v>-201552601</v>
      </c>
      <c r="M27" s="19">
        <v>-202088174</v>
      </c>
      <c r="N27" s="19">
        <v>-192741109</v>
      </c>
      <c r="O27" s="19">
        <v>-176913951</v>
      </c>
      <c r="P27" s="19">
        <f>SUM(-131023916)</f>
        <v>-131023916</v>
      </c>
      <c r="Q27" s="19">
        <f>SUM(-96288997)</f>
        <v>-96288997</v>
      </c>
      <c r="R27" s="19" t="s">
        <v>41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6.5">
      <c r="A28" s="19" t="s">
        <v>42</v>
      </c>
      <c r="B28" s="19">
        <v>-24020311</v>
      </c>
      <c r="C28" s="19">
        <v>-14452843</v>
      </c>
      <c r="D28" s="19">
        <v>-14246274</v>
      </c>
      <c r="E28" s="19">
        <v>-6678614</v>
      </c>
      <c r="F28" s="19">
        <v>-6678614</v>
      </c>
      <c r="G28" s="19">
        <v>-5110812</v>
      </c>
      <c r="H28" s="19">
        <v>-5473358</v>
      </c>
      <c r="I28" s="19">
        <v>-6495121</v>
      </c>
      <c r="J28" s="19">
        <v>-6599682</v>
      </c>
      <c r="K28" s="19">
        <v>-7399298</v>
      </c>
      <c r="L28" s="19">
        <v>-7679757</v>
      </c>
      <c r="M28" s="19">
        <v>-8032866</v>
      </c>
      <c r="N28" s="19">
        <v>-7758523</v>
      </c>
      <c r="O28" s="19">
        <v>-7779044</v>
      </c>
      <c r="P28" s="19">
        <f>SUM(-7549223)</f>
        <v>-7549223</v>
      </c>
      <c r="Q28" s="19">
        <f>SUM(-7152983)</f>
        <v>-7152983</v>
      </c>
      <c r="R28" s="19" t="s">
        <v>43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6.5">
      <c r="A29" s="19" t="s">
        <v>44</v>
      </c>
      <c r="B29" s="19">
        <v>-10870963204</v>
      </c>
      <c r="C29" s="19">
        <v>-3174664832</v>
      </c>
      <c r="D29" s="19">
        <v>-1864810321</v>
      </c>
      <c r="E29" s="19">
        <v>1492413427</v>
      </c>
      <c r="F29" s="19">
        <v>1173172175</v>
      </c>
      <c r="G29" s="19">
        <v>2098686026</v>
      </c>
      <c r="H29" s="19">
        <v>438885224</v>
      </c>
      <c r="I29" s="19">
        <v>-126607690</v>
      </c>
      <c r="J29" s="19">
        <v>-392137963</v>
      </c>
      <c r="K29" s="19">
        <v>-2287000503</v>
      </c>
      <c r="L29" s="19">
        <v>-1330429644</v>
      </c>
      <c r="M29" s="19">
        <v>-594827350</v>
      </c>
      <c r="N29" s="19">
        <v>-21379026</v>
      </c>
      <c r="O29" s="19">
        <v>-31353573</v>
      </c>
      <c r="P29" s="19">
        <v>-66222076</v>
      </c>
      <c r="Q29" s="19">
        <f>SUM(-19017758)</f>
        <v>-19017758</v>
      </c>
      <c r="R29" s="19" t="s">
        <v>45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6" ht="16.5">
      <c r="A30" s="19" t="s">
        <v>46</v>
      </c>
      <c r="B30" s="19">
        <v>-158327586</v>
      </c>
      <c r="C30" s="19">
        <v>-143978761</v>
      </c>
      <c r="D30" s="19">
        <v>-79049860</v>
      </c>
      <c r="E30" s="19">
        <v>1513692460</v>
      </c>
      <c r="F30" s="19">
        <v>612891868</v>
      </c>
      <c r="G30" s="19">
        <v>288131803</v>
      </c>
      <c r="H30" s="19">
        <v>-316564120</v>
      </c>
      <c r="I30" s="19">
        <v>-80349119</v>
      </c>
      <c r="J30" s="19">
        <v>-265511611</v>
      </c>
      <c r="K30" s="19">
        <v>-1023071777</v>
      </c>
      <c r="L30" s="19">
        <v>-159522042</v>
      </c>
      <c r="M30" s="19">
        <v>-51905770</v>
      </c>
      <c r="N30" s="19">
        <v>-28660000</v>
      </c>
      <c r="O30" s="19">
        <v>-863888</v>
      </c>
      <c r="P30" s="19">
        <v>0</v>
      </c>
      <c r="Q30" s="19">
        <v>0</v>
      </c>
      <c r="R30" s="19" t="s">
        <v>47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6" ht="16.5">
      <c r="A31" s="19" t="s">
        <v>48</v>
      </c>
      <c r="B31" s="28">
        <v>0</v>
      </c>
      <c r="C31" s="28">
        <v>0</v>
      </c>
      <c r="D31" s="28">
        <v>0</v>
      </c>
      <c r="E31" s="28">
        <v>0</v>
      </c>
      <c r="F31" s="28" t="s">
        <v>22</v>
      </c>
      <c r="G31" s="28" t="s">
        <v>22</v>
      </c>
      <c r="H31" s="28" t="s">
        <v>22</v>
      </c>
      <c r="I31" s="28" t="s">
        <v>22</v>
      </c>
      <c r="J31" s="28" t="s">
        <v>22</v>
      </c>
      <c r="K31" s="28" t="s">
        <v>22</v>
      </c>
      <c r="L31" s="19">
        <v>0</v>
      </c>
      <c r="M31" s="19">
        <v>-30000000</v>
      </c>
      <c r="N31" s="19">
        <v>0</v>
      </c>
      <c r="O31" s="19">
        <v>0</v>
      </c>
      <c r="P31" s="19">
        <f>SUM(-20000000)</f>
        <v>-20000000</v>
      </c>
      <c r="Q31" s="19">
        <v>0</v>
      </c>
      <c r="R31" s="19" t="s">
        <v>49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6" ht="18.75">
      <c r="A32" s="19" t="s">
        <v>50</v>
      </c>
      <c r="B32" s="22">
        <v>-2994610852</v>
      </c>
      <c r="C32" s="22">
        <v>-1295111254</v>
      </c>
      <c r="D32" s="22">
        <v>-889500829</v>
      </c>
      <c r="E32" s="22">
        <v>-770943797</v>
      </c>
      <c r="F32" s="22">
        <v>-770943797</v>
      </c>
      <c r="G32" s="22">
        <v>-829548367</v>
      </c>
      <c r="H32" s="22">
        <v>-665460905</v>
      </c>
      <c r="I32" s="22">
        <v>-428703482</v>
      </c>
      <c r="J32" s="22">
        <v>-334708924</v>
      </c>
      <c r="K32" s="22">
        <v>-268803919</v>
      </c>
      <c r="L32" s="22">
        <v>-237867313</v>
      </c>
      <c r="M32" s="22">
        <v>-294017196</v>
      </c>
      <c r="N32" s="22">
        <v>-292944456</v>
      </c>
      <c r="O32" s="22">
        <v>-236061206</v>
      </c>
      <c r="P32" s="22">
        <f>SUM(-185046957)</f>
        <v>-185046957</v>
      </c>
      <c r="Q32" s="22">
        <f>SUM(-101240853)</f>
        <v>-101240853</v>
      </c>
      <c r="R32" s="19" t="s">
        <v>51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6.5">
      <c r="A33" s="12" t="s">
        <v>52</v>
      </c>
      <c r="B33" s="24">
        <f t="shared" ref="B33:C33" si="6">SUM(B26:B32)</f>
        <v>-20663671375</v>
      </c>
      <c r="C33" s="24">
        <f t="shared" si="6"/>
        <v>-8871862293</v>
      </c>
      <c r="D33" s="24">
        <f t="shared" ref="D33:Q33" si="7">SUM(D26:D32)</f>
        <v>-5305622134</v>
      </c>
      <c r="E33" s="24">
        <f t="shared" si="7"/>
        <v>422857365</v>
      </c>
      <c r="F33" s="24">
        <f t="shared" si="7"/>
        <v>-797184479</v>
      </c>
      <c r="G33" s="24">
        <f t="shared" si="7"/>
        <v>42589710</v>
      </c>
      <c r="H33" s="24">
        <f t="shared" si="7"/>
        <v>-1708880032</v>
      </c>
      <c r="I33" s="24">
        <f t="shared" si="7"/>
        <v>-1550439515</v>
      </c>
      <c r="J33" s="24">
        <f t="shared" si="7"/>
        <v>-1905178782</v>
      </c>
      <c r="K33" s="24">
        <f t="shared" si="7"/>
        <v>-4403992240</v>
      </c>
      <c r="L33" s="24">
        <f t="shared" si="7"/>
        <v>-2462424382</v>
      </c>
      <c r="M33" s="24">
        <f t="shared" si="7"/>
        <v>-1734414899</v>
      </c>
      <c r="N33" s="24">
        <f t="shared" si="7"/>
        <v>-1038900394</v>
      </c>
      <c r="O33" s="24">
        <f t="shared" si="7"/>
        <v>-808474303</v>
      </c>
      <c r="P33" s="24">
        <f t="shared" si="7"/>
        <v>-702480494</v>
      </c>
      <c r="Q33" s="24">
        <f t="shared" si="7"/>
        <v>-440652864</v>
      </c>
      <c r="R33" s="25" t="s">
        <v>53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6.5">
      <c r="A34" s="19"/>
      <c r="B34" s="19"/>
      <c r="C34" s="19"/>
      <c r="D34" s="19"/>
      <c r="E34" s="19"/>
      <c r="F34" s="19"/>
      <c r="G34" s="19"/>
      <c r="H34" s="2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6.5">
      <c r="A35" s="12" t="s">
        <v>54</v>
      </c>
      <c r="B35" s="24">
        <f t="shared" ref="B35:Q35" si="8">SUM(B33,B24)</f>
        <v>56078049942</v>
      </c>
      <c r="C35" s="24">
        <f t="shared" si="8"/>
        <v>33991750703</v>
      </c>
      <c r="D35" s="24">
        <f t="shared" si="8"/>
        <v>-7560871</v>
      </c>
      <c r="E35" s="24">
        <f t="shared" si="8"/>
        <v>3703477719</v>
      </c>
      <c r="F35" s="24">
        <f t="shared" si="8"/>
        <v>2546868597</v>
      </c>
      <c r="G35" s="24">
        <f t="shared" si="8"/>
        <v>-27276422</v>
      </c>
      <c r="H35" s="24">
        <f t="shared" si="8"/>
        <v>8352063294</v>
      </c>
      <c r="I35" s="24">
        <f t="shared" si="8"/>
        <v>6484351051</v>
      </c>
      <c r="J35" s="24">
        <f t="shared" si="8"/>
        <v>1986539618</v>
      </c>
      <c r="K35" s="24">
        <f t="shared" si="8"/>
        <v>155761591</v>
      </c>
      <c r="L35" s="24">
        <f t="shared" si="8"/>
        <v>53590272</v>
      </c>
      <c r="M35" s="24">
        <f t="shared" si="8"/>
        <v>851967824</v>
      </c>
      <c r="N35" s="24">
        <f t="shared" si="8"/>
        <v>964821240</v>
      </c>
      <c r="O35" s="24">
        <f t="shared" si="8"/>
        <v>884101537</v>
      </c>
      <c r="P35" s="24">
        <f t="shared" si="8"/>
        <v>928747568</v>
      </c>
      <c r="Q35" s="24">
        <f t="shared" si="8"/>
        <v>362997546</v>
      </c>
      <c r="R35" s="25" t="s">
        <v>55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6.5">
      <c r="A36" s="19" t="s">
        <v>56</v>
      </c>
      <c r="B36" s="19">
        <v>-208120355</v>
      </c>
      <c r="C36" s="19">
        <v>-243279670</v>
      </c>
      <c r="D36" s="19">
        <v>-403884310</v>
      </c>
      <c r="E36" s="19"/>
      <c r="F36" s="19"/>
      <c r="G36" s="19"/>
      <c r="H36" s="20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8.75">
      <c r="A37" s="19" t="s">
        <v>57</v>
      </c>
      <c r="B37" s="22">
        <v>0</v>
      </c>
      <c r="C37" s="22">
        <v>58621282</v>
      </c>
      <c r="D37" s="22">
        <v>633088806</v>
      </c>
      <c r="E37" s="22">
        <v>-614370253</v>
      </c>
      <c r="F37" s="22">
        <v>-614370253</v>
      </c>
      <c r="G37" s="22">
        <v>-728506611</v>
      </c>
      <c r="H37" s="22">
        <v>-550092249</v>
      </c>
      <c r="I37" s="22">
        <v>-83338182</v>
      </c>
      <c r="J37" s="22">
        <v>626821</v>
      </c>
      <c r="K37" s="22">
        <v>16919489</v>
      </c>
      <c r="L37" s="22">
        <v>7083384</v>
      </c>
      <c r="M37" s="22">
        <v>-281476577</v>
      </c>
      <c r="N37" s="22">
        <v>-252272978</v>
      </c>
      <c r="O37" s="22">
        <v>-248125227</v>
      </c>
      <c r="P37" s="22">
        <f>-281800000</f>
        <v>-281800000</v>
      </c>
      <c r="Q37" s="22">
        <f>-129500000</f>
        <v>-129500000</v>
      </c>
      <c r="R37" s="19" t="s">
        <v>58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6.5">
      <c r="A38" s="12" t="s">
        <v>59</v>
      </c>
      <c r="B38" s="24">
        <f t="shared" ref="B38:C38" si="9">SUM(B35:B37)</f>
        <v>55869929587</v>
      </c>
      <c r="C38" s="24">
        <f t="shared" si="9"/>
        <v>33807092315</v>
      </c>
      <c r="D38" s="24">
        <f t="shared" ref="D38:Q38" si="10">SUM(D35:D37)</f>
        <v>221643625</v>
      </c>
      <c r="E38" s="24">
        <f t="shared" si="10"/>
        <v>3089107466</v>
      </c>
      <c r="F38" s="24">
        <f t="shared" si="10"/>
        <v>1932498344</v>
      </c>
      <c r="G38" s="24">
        <f t="shared" si="10"/>
        <v>-755783033</v>
      </c>
      <c r="H38" s="24">
        <f t="shared" si="10"/>
        <v>7801971045</v>
      </c>
      <c r="I38" s="24">
        <f t="shared" si="10"/>
        <v>6401012869</v>
      </c>
      <c r="J38" s="24">
        <f t="shared" si="10"/>
        <v>1987166439</v>
      </c>
      <c r="K38" s="24">
        <f t="shared" si="10"/>
        <v>172681080</v>
      </c>
      <c r="L38" s="24">
        <f t="shared" si="10"/>
        <v>60673656</v>
      </c>
      <c r="M38" s="24">
        <f t="shared" si="10"/>
        <v>570491247</v>
      </c>
      <c r="N38" s="24">
        <f t="shared" si="10"/>
        <v>712548262</v>
      </c>
      <c r="O38" s="24">
        <f t="shared" si="10"/>
        <v>635976310</v>
      </c>
      <c r="P38" s="24">
        <f t="shared" si="10"/>
        <v>646947568</v>
      </c>
      <c r="Q38" s="24">
        <f t="shared" si="10"/>
        <v>233497546</v>
      </c>
      <c r="R38" s="25" t="s">
        <v>60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6.5">
      <c r="A39" s="19"/>
      <c r="B39" s="19"/>
      <c r="C39" s="19"/>
      <c r="D39" s="19"/>
      <c r="E39" s="19"/>
      <c r="F39" s="19"/>
      <c r="G39" s="19"/>
      <c r="H39" s="20"/>
      <c r="I39" s="19"/>
      <c r="J39" s="19"/>
      <c r="K39" s="19"/>
      <c r="L39" s="19"/>
      <c r="M39" s="19"/>
      <c r="N39" s="19"/>
      <c r="O39" s="19"/>
      <c r="P39" s="19"/>
      <c r="Q39" s="31"/>
      <c r="R39" s="31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6.5">
      <c r="A40" s="19" t="s">
        <v>61</v>
      </c>
      <c r="B40" s="19"/>
      <c r="C40" s="19"/>
      <c r="D40" s="19"/>
      <c r="E40" s="19"/>
      <c r="F40" s="19"/>
      <c r="G40" s="19"/>
      <c r="H40" s="20"/>
      <c r="I40" s="19"/>
      <c r="J40" s="19"/>
      <c r="K40" s="19"/>
      <c r="L40" s="19"/>
      <c r="M40" s="19"/>
      <c r="N40" s="19"/>
      <c r="O40" s="19"/>
      <c r="P40" s="19"/>
      <c r="Q40" s="32"/>
      <c r="R40" s="33" t="s">
        <v>62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6.5">
      <c r="A41" s="19" t="s">
        <v>63</v>
      </c>
      <c r="B41" s="19">
        <v>55903153204</v>
      </c>
      <c r="C41" s="19">
        <v>33823710391</v>
      </c>
      <c r="D41" s="19">
        <v>228456013</v>
      </c>
      <c r="E41" s="19">
        <v>3089809541</v>
      </c>
      <c r="F41" s="19">
        <v>1933200419</v>
      </c>
      <c r="G41" s="19">
        <v>-761024266</v>
      </c>
      <c r="H41" s="19">
        <v>7801124561</v>
      </c>
      <c r="I41" s="19">
        <v>6398041483</v>
      </c>
      <c r="J41" s="19">
        <v>1981596250</v>
      </c>
      <c r="K41" s="19">
        <v>168627577</v>
      </c>
      <c r="L41" s="19">
        <v>59020749</v>
      </c>
      <c r="M41" s="19">
        <v>570427632</v>
      </c>
      <c r="N41" s="19">
        <v>710738024</v>
      </c>
      <c r="O41" s="19">
        <v>632197820</v>
      </c>
      <c r="P41" s="19">
        <v>646947568</v>
      </c>
      <c r="Q41" s="26">
        <f>Q38</f>
        <v>233497546</v>
      </c>
      <c r="R41" s="26" t="s">
        <v>64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8.75">
      <c r="A42" s="19" t="s">
        <v>65</v>
      </c>
      <c r="B42" s="22">
        <v>-33223617</v>
      </c>
      <c r="C42" s="22">
        <v>-16618076</v>
      </c>
      <c r="D42" s="22">
        <v>-6812388</v>
      </c>
      <c r="E42" s="22">
        <v>-702075</v>
      </c>
      <c r="F42" s="22">
        <v>-702075</v>
      </c>
      <c r="G42" s="22">
        <v>5241233</v>
      </c>
      <c r="H42" s="22">
        <v>846484</v>
      </c>
      <c r="I42" s="22">
        <v>2971386</v>
      </c>
      <c r="J42" s="22">
        <v>5570189</v>
      </c>
      <c r="K42" s="22">
        <v>4053503</v>
      </c>
      <c r="L42" s="22">
        <v>1652907</v>
      </c>
      <c r="M42" s="22">
        <v>63615</v>
      </c>
      <c r="N42" s="22">
        <v>1810238</v>
      </c>
      <c r="O42" s="22">
        <v>3778490</v>
      </c>
      <c r="P42" s="34" t="s">
        <v>22</v>
      </c>
      <c r="Q42" s="34" t="s">
        <v>22</v>
      </c>
      <c r="R42" s="19" t="s">
        <v>66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6.5">
      <c r="A43" s="35"/>
      <c r="B43" s="35">
        <f t="shared" ref="B43:Q43" si="11">SUM(B41:B42)</f>
        <v>55869929587</v>
      </c>
      <c r="C43" s="35">
        <f t="shared" si="11"/>
        <v>33807092315</v>
      </c>
      <c r="D43" s="35">
        <f t="shared" si="11"/>
        <v>221643625</v>
      </c>
      <c r="E43" s="35">
        <f t="shared" si="11"/>
        <v>3089107466</v>
      </c>
      <c r="F43" s="35">
        <f t="shared" si="11"/>
        <v>1932498344</v>
      </c>
      <c r="G43" s="35">
        <f t="shared" si="11"/>
        <v>-755783033</v>
      </c>
      <c r="H43" s="35">
        <f t="shared" si="11"/>
        <v>7801971045</v>
      </c>
      <c r="I43" s="35">
        <f t="shared" si="11"/>
        <v>6401012869</v>
      </c>
      <c r="J43" s="35">
        <f t="shared" si="11"/>
        <v>1987166439</v>
      </c>
      <c r="K43" s="35">
        <f t="shared" si="11"/>
        <v>172681080</v>
      </c>
      <c r="L43" s="35">
        <f t="shared" si="11"/>
        <v>60673656</v>
      </c>
      <c r="M43" s="35">
        <f t="shared" si="11"/>
        <v>570491247</v>
      </c>
      <c r="N43" s="35">
        <f t="shared" si="11"/>
        <v>712548262</v>
      </c>
      <c r="O43" s="35">
        <f t="shared" si="11"/>
        <v>635976310</v>
      </c>
      <c r="P43" s="35">
        <f t="shared" si="11"/>
        <v>646947568</v>
      </c>
      <c r="Q43" s="35">
        <f t="shared" si="11"/>
        <v>233497546</v>
      </c>
      <c r="R43" s="35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6.5">
      <c r="A44" s="19"/>
      <c r="B44" s="19"/>
      <c r="C44" s="19"/>
      <c r="D44" s="19"/>
      <c r="E44" s="19"/>
      <c r="F44" s="19"/>
      <c r="G44" s="19"/>
      <c r="H44" s="20"/>
      <c r="I44" s="19"/>
      <c r="J44" s="19"/>
      <c r="K44" s="19"/>
      <c r="L44" s="19"/>
      <c r="M44" s="19"/>
      <c r="N44" s="19"/>
      <c r="O44" s="19"/>
      <c r="P44" s="19"/>
      <c r="Q44" s="31"/>
      <c r="R44" s="31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6.5">
      <c r="A45" s="36" t="s">
        <v>67</v>
      </c>
      <c r="B45" s="37">
        <v>647.0272361574074</v>
      </c>
      <c r="C45" s="37">
        <v>391.48</v>
      </c>
      <c r="D45" s="37">
        <v>2.64</v>
      </c>
      <c r="E45" s="37">
        <v>42.91</v>
      </c>
      <c r="F45" s="37">
        <v>32.22</v>
      </c>
      <c r="G45" s="37">
        <v>-19.03</v>
      </c>
      <c r="H45" s="38">
        <v>195.03</v>
      </c>
      <c r="I45" s="38">
        <v>159.94999999999999</v>
      </c>
      <c r="J45" s="38">
        <f>J41/'[1]نسب مالية'!J31</f>
        <v>49.539906250000001</v>
      </c>
      <c r="K45" s="38">
        <f>K41/'[1]نسب مالية'!K31</f>
        <v>4.2156894249999999</v>
      </c>
      <c r="L45" s="38">
        <f>L41/'[2]نسب مالية'!B30</f>
        <v>1.4755187249999999</v>
      </c>
      <c r="M45" s="38">
        <f>M41/'[2]نسب مالية'!C30</f>
        <v>14.260690800000001</v>
      </c>
      <c r="N45" s="38">
        <f>N41/'[2]نسب مالية'!D30</f>
        <v>19.742722888888888</v>
      </c>
      <c r="O45" s="38">
        <f>O41/'[2]نسب مالية'!E30</f>
        <v>21.073260666666666</v>
      </c>
      <c r="P45" s="38">
        <f>P41/'[2]نسب مالية'!F30</f>
        <v>21.564918933333335</v>
      </c>
      <c r="Q45" s="38">
        <f>Q41/'[2]نسب مالية'!G30</f>
        <v>7.783251533333333</v>
      </c>
      <c r="R45" s="39" t="s">
        <v>68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s="46" customFormat="1" ht="16.5">
      <c r="A46" s="40"/>
      <c r="B46" s="40"/>
      <c r="C46" s="40"/>
      <c r="D46" s="41"/>
      <c r="E46" s="3"/>
      <c r="F46" s="3"/>
      <c r="G46" s="42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4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s="46" customFormat="1" ht="16.5">
      <c r="A47" s="40"/>
      <c r="B47" s="40"/>
      <c r="C47" s="40"/>
      <c r="D47" s="41"/>
      <c r="E47" s="3"/>
      <c r="F47" s="3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4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6.5">
      <c r="A48" s="47" t="s">
        <v>69</v>
      </c>
      <c r="B48" s="47"/>
      <c r="C48" s="47"/>
      <c r="D48" s="3"/>
      <c r="F48" s="47"/>
      <c r="G48" s="47"/>
      <c r="H48" s="48"/>
      <c r="I48" s="48"/>
      <c r="J48" s="47"/>
      <c r="K48" s="47"/>
      <c r="L48" s="47"/>
      <c r="M48" s="47"/>
      <c r="N48" s="47"/>
      <c r="O48" s="47"/>
      <c r="P48" s="47"/>
      <c r="Q48" s="3"/>
      <c r="R48" s="3"/>
      <c r="S48" s="49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40" ht="16.5">
      <c r="A49" s="50" t="s">
        <v>70</v>
      </c>
      <c r="B49" s="51"/>
      <c r="C49" s="51"/>
      <c r="D49" s="51"/>
      <c r="E49" s="51"/>
      <c r="F49" s="51"/>
      <c r="G49" s="52"/>
      <c r="H49" s="53"/>
      <c r="I49" s="48"/>
      <c r="J49" s="52"/>
      <c r="K49" s="52"/>
      <c r="L49" s="52"/>
      <c r="M49" s="52"/>
      <c r="N49" s="52"/>
      <c r="O49" s="52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6.5">
      <c r="A50" s="4"/>
      <c r="B50" s="4"/>
      <c r="C50" s="4"/>
      <c r="D50" s="3"/>
      <c r="F50" s="4"/>
      <c r="G50" s="4"/>
      <c r="H50" s="5"/>
      <c r="I50" s="48"/>
      <c r="J50" s="4"/>
      <c r="K50" s="4"/>
      <c r="L50" s="54" t="s">
        <v>71</v>
      </c>
      <c r="M50" s="54"/>
      <c r="N50" s="54"/>
      <c r="O50" s="5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6.5">
      <c r="A51" s="4"/>
      <c r="B51" s="4"/>
      <c r="C51" s="4"/>
      <c r="D51" s="3"/>
      <c r="F51" s="4"/>
      <c r="G51" s="4"/>
      <c r="H51" s="5"/>
      <c r="I51" s="48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6.5">
      <c r="A52" s="4"/>
      <c r="B52" s="4"/>
      <c r="C52" s="4"/>
      <c r="D52" s="3"/>
      <c r="F52" s="4"/>
      <c r="G52" s="4"/>
      <c r="H52" s="5"/>
      <c r="I52" s="4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6.5">
      <c r="A53" s="4"/>
      <c r="B53" s="4"/>
      <c r="C53" s="4"/>
      <c r="D53" s="3"/>
      <c r="F53" s="4"/>
      <c r="G53" s="4"/>
      <c r="H53" s="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6.5">
      <c r="A54" s="4"/>
      <c r="B54" s="4"/>
      <c r="C54" s="4"/>
      <c r="D54" s="3"/>
      <c r="F54" s="4"/>
      <c r="G54" s="4"/>
      <c r="H54" s="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6.5">
      <c r="A55" s="4"/>
      <c r="B55" s="4"/>
      <c r="C55" s="4"/>
      <c r="D55" s="3"/>
      <c r="F55" s="4"/>
      <c r="G55" s="4"/>
      <c r="H55" s="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6.5">
      <c r="A56" s="4"/>
      <c r="B56" s="4"/>
      <c r="C56" s="4"/>
      <c r="D56" s="3"/>
      <c r="F56" s="4"/>
      <c r="G56" s="4"/>
      <c r="H56" s="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6.5">
      <c r="A57" s="4"/>
      <c r="B57" s="4"/>
      <c r="C57" s="4"/>
      <c r="D57" s="3"/>
      <c r="F57" s="4"/>
      <c r="G57" s="4"/>
      <c r="H57" s="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6.5">
      <c r="A58" s="4"/>
      <c r="B58" s="4"/>
      <c r="C58" s="4"/>
      <c r="D58" s="3"/>
      <c r="F58" s="4"/>
      <c r="G58" s="4"/>
      <c r="H58" s="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6.5">
      <c r="A59" s="4"/>
      <c r="B59" s="4"/>
      <c r="C59" s="4"/>
      <c r="D59" s="3"/>
      <c r="F59" s="4"/>
      <c r="G59" s="4"/>
      <c r="H59" s="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6.5">
      <c r="A60" s="4"/>
      <c r="B60" s="4"/>
      <c r="C60" s="4"/>
      <c r="D60" s="3"/>
      <c r="F60" s="4"/>
      <c r="G60" s="4"/>
      <c r="H60" s="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6.5">
      <c r="A61" s="4"/>
      <c r="B61" s="4"/>
      <c r="C61" s="4"/>
      <c r="D61" s="3"/>
      <c r="F61" s="4"/>
      <c r="G61" s="4"/>
      <c r="H61" s="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6.5">
      <c r="A62" s="4"/>
      <c r="B62" s="4"/>
      <c r="C62" s="4"/>
      <c r="D62" s="3"/>
      <c r="F62" s="4"/>
      <c r="G62" s="4"/>
      <c r="H62" s="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6.5">
      <c r="A63" s="4"/>
      <c r="B63" s="4"/>
      <c r="C63" s="4"/>
      <c r="D63" s="3"/>
      <c r="F63" s="4"/>
      <c r="G63" s="4"/>
      <c r="H63" s="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6.5">
      <c r="A64" s="4"/>
      <c r="B64" s="4"/>
      <c r="C64" s="4"/>
      <c r="D64" s="3"/>
      <c r="F64" s="4"/>
      <c r="G64" s="4"/>
      <c r="H64" s="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6.5">
      <c r="A65" s="4"/>
      <c r="B65" s="4"/>
      <c r="C65" s="4"/>
      <c r="D65" s="3"/>
      <c r="F65" s="4"/>
      <c r="G65" s="4"/>
      <c r="H65" s="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40" ht="16.5">
      <c r="A66" s="4"/>
      <c r="B66" s="4"/>
      <c r="C66" s="4"/>
      <c r="D66" s="3"/>
      <c r="F66" s="4"/>
      <c r="G66" s="4"/>
      <c r="H66" s="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40" ht="16.5">
      <c r="A67" s="4"/>
      <c r="B67" s="4"/>
      <c r="C67" s="4"/>
      <c r="D67" s="3"/>
      <c r="F67" s="4"/>
      <c r="G67" s="4"/>
      <c r="H67" s="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40" ht="16.5">
      <c r="A68" s="4"/>
      <c r="B68" s="4"/>
      <c r="C68" s="4"/>
      <c r="D68" s="3"/>
      <c r="F68" s="4"/>
      <c r="G68" s="4"/>
      <c r="H68" s="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40" ht="16.5">
      <c r="A69" s="4"/>
      <c r="B69" s="4"/>
      <c r="C69" s="4"/>
      <c r="D69" s="3"/>
      <c r="F69" s="4"/>
      <c r="G69" s="4"/>
      <c r="H69" s="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40" ht="16.5">
      <c r="A70" s="4"/>
      <c r="B70" s="4"/>
      <c r="C70" s="4"/>
      <c r="D70" s="3"/>
      <c r="F70" s="4"/>
      <c r="G70" s="4"/>
      <c r="H70" s="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40" ht="16.5">
      <c r="A71" s="4"/>
      <c r="B71" s="4"/>
      <c r="C71" s="4"/>
      <c r="D71" s="3"/>
      <c r="F71" s="4"/>
      <c r="G71" s="4"/>
      <c r="H71" s="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40" ht="16.5">
      <c r="A72" s="4"/>
      <c r="B72" s="4"/>
      <c r="C72" s="4"/>
      <c r="D72" s="3"/>
      <c r="F72" s="4"/>
      <c r="G72" s="4"/>
      <c r="H72" s="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40" ht="16.5">
      <c r="A73" s="4"/>
      <c r="B73" s="4"/>
      <c r="C73" s="4"/>
      <c r="D73" s="3"/>
      <c r="F73" s="4"/>
      <c r="G73" s="4"/>
      <c r="H73" s="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40" ht="16.5">
      <c r="A74" s="4"/>
      <c r="B74" s="4"/>
      <c r="C74" s="4"/>
      <c r="D74" s="3"/>
      <c r="F74" s="4"/>
      <c r="G74" s="4"/>
      <c r="H74" s="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40" ht="16.5">
      <c r="A75" s="4"/>
      <c r="B75" s="4"/>
      <c r="C75" s="4"/>
      <c r="D75" s="3"/>
      <c r="F75" s="4"/>
      <c r="G75" s="4"/>
      <c r="H75" s="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40" ht="16.5">
      <c r="A76" s="4"/>
      <c r="B76" s="4"/>
      <c r="C76" s="4"/>
      <c r="D76" s="3"/>
      <c r="F76" s="4"/>
      <c r="G76" s="4"/>
      <c r="H76" s="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40" ht="16.5">
      <c r="A77" s="4"/>
      <c r="B77" s="4"/>
      <c r="C77" s="4"/>
      <c r="D77" s="3"/>
      <c r="F77" s="4"/>
      <c r="G77" s="4"/>
      <c r="H77" s="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6.5">
      <c r="A78" s="4"/>
      <c r="B78" s="4"/>
      <c r="C78" s="4"/>
      <c r="D78" s="3"/>
      <c r="F78" s="4"/>
      <c r="G78" s="4"/>
      <c r="H78" s="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16.5">
      <c r="A79" s="4"/>
      <c r="B79" s="4"/>
      <c r="C79" s="4"/>
      <c r="D79" s="3"/>
      <c r="F79" s="4"/>
      <c r="G79" s="4"/>
      <c r="H79" s="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16.5">
      <c r="A80" s="4"/>
      <c r="B80" s="4"/>
      <c r="C80" s="4"/>
      <c r="D80" s="3"/>
      <c r="F80" s="4"/>
      <c r="G80" s="4"/>
      <c r="H80" s="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16.5">
      <c r="A81" s="4"/>
      <c r="B81" s="4"/>
      <c r="C81" s="4"/>
      <c r="D81" s="3"/>
      <c r="F81" s="4"/>
      <c r="G81" s="4"/>
      <c r="H81" s="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16.5">
      <c r="A82" s="4"/>
      <c r="B82" s="4"/>
      <c r="C82" s="4"/>
      <c r="D82" s="3"/>
      <c r="F82" s="4"/>
      <c r="G82" s="4"/>
      <c r="H82" s="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16.5">
      <c r="A83" s="4"/>
      <c r="B83" s="4"/>
      <c r="C83" s="4"/>
      <c r="D83" s="3"/>
      <c r="F83" s="4"/>
      <c r="G83" s="4"/>
      <c r="H83" s="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16.5">
      <c r="A84" s="4"/>
      <c r="B84" s="4"/>
      <c r="C84" s="4"/>
      <c r="D84" s="3"/>
      <c r="F84" s="4"/>
      <c r="G84" s="4"/>
      <c r="H84" s="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16.5">
      <c r="A85" s="4"/>
      <c r="B85" s="4"/>
      <c r="C85" s="4"/>
      <c r="D85" s="3"/>
      <c r="F85" s="4"/>
      <c r="G85" s="4"/>
      <c r="H85" s="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16.5">
      <c r="A86" s="4"/>
      <c r="B86" s="4"/>
      <c r="C86" s="4"/>
      <c r="D86" s="3"/>
      <c r="F86" s="4"/>
      <c r="G86" s="4"/>
      <c r="H86" s="5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16.5">
      <c r="A87" s="4"/>
      <c r="B87" s="4"/>
      <c r="C87" s="4"/>
      <c r="D87" s="3"/>
      <c r="F87" s="4"/>
      <c r="G87" s="4"/>
      <c r="H87" s="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40" ht="16.5">
      <c r="A88" s="4"/>
      <c r="B88" s="4"/>
      <c r="C88" s="4"/>
      <c r="D88" s="3"/>
      <c r="F88" s="4"/>
      <c r="G88" s="4"/>
      <c r="H88" s="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40" ht="16.5">
      <c r="A89" s="4"/>
      <c r="B89" s="4"/>
      <c r="C89" s="4"/>
      <c r="D89" s="3"/>
      <c r="F89" s="4"/>
      <c r="G89" s="4"/>
      <c r="H89" s="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40" ht="16.5">
      <c r="A90" s="4"/>
      <c r="B90" s="4"/>
      <c r="C90" s="4"/>
      <c r="D90" s="3"/>
      <c r="F90" s="4"/>
      <c r="G90" s="4"/>
      <c r="H90" s="5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40" ht="16.5">
      <c r="A91" s="4"/>
      <c r="B91" s="4"/>
      <c r="C91" s="4"/>
      <c r="D91" s="3"/>
      <c r="F91" s="4"/>
      <c r="G91" s="4"/>
      <c r="H91" s="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40" ht="16.5">
      <c r="A92" s="4"/>
      <c r="B92" s="4"/>
      <c r="C92" s="4"/>
      <c r="D92" s="3"/>
      <c r="F92" s="4"/>
      <c r="G92" s="4"/>
      <c r="H92" s="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40" ht="16.5">
      <c r="A93" s="4"/>
      <c r="B93" s="4"/>
      <c r="C93" s="4"/>
      <c r="D93" s="3"/>
      <c r="F93" s="4"/>
      <c r="G93" s="4"/>
      <c r="H93" s="5"/>
      <c r="I93" s="4"/>
    </row>
    <row r="94" spans="1:40" ht="16.5">
      <c r="A94" s="4"/>
      <c r="B94" s="4"/>
      <c r="C94" s="4"/>
      <c r="D94" s="3"/>
      <c r="F94" s="4"/>
      <c r="G94" s="4"/>
      <c r="H94" s="5"/>
      <c r="I94" s="4"/>
    </row>
    <row r="95" spans="1:40" ht="16.5">
      <c r="A95" s="4"/>
      <c r="B95" s="4"/>
      <c r="C95" s="4"/>
      <c r="D95" s="3"/>
      <c r="F95" s="4"/>
      <c r="G95" s="4"/>
      <c r="H95" s="5"/>
      <c r="I95" s="4"/>
    </row>
    <row r="96" spans="1:40" ht="16.5">
      <c r="A96" s="4"/>
      <c r="B96" s="4"/>
      <c r="C96" s="4"/>
      <c r="D96" s="3"/>
      <c r="F96" s="4"/>
      <c r="G96" s="4"/>
      <c r="H96" s="5"/>
      <c r="I96" s="4"/>
    </row>
  </sheetData>
  <mergeCells count="3">
    <mergeCell ref="B3:E3"/>
    <mergeCell ref="A49:F49"/>
    <mergeCell ref="L50:O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2022-11-29T09:31:28Z</dcterms:created>
  <dcterms:modified xsi:type="dcterms:W3CDTF">2022-11-29T09:31:36Z</dcterms:modified>
</cp:coreProperties>
</file>