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قائمة الدخل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O39" i="1"/>
  <c r="N39"/>
  <c r="M32"/>
  <c r="L32"/>
  <c r="K32"/>
  <c r="J32"/>
  <c r="I32"/>
  <c r="H32"/>
  <c r="G32"/>
  <c r="F32"/>
  <c r="E32"/>
  <c r="D32"/>
  <c r="C32"/>
  <c r="B32"/>
  <c r="O30"/>
  <c r="N30"/>
  <c r="N28"/>
  <c r="N27"/>
  <c r="N25"/>
  <c r="O24"/>
  <c r="O32" s="1"/>
  <c r="N24"/>
  <c r="N32" s="1"/>
  <c r="O18"/>
  <c r="N18"/>
  <c r="O17"/>
  <c r="O13"/>
  <c r="O15" s="1"/>
  <c r="O22" s="1"/>
  <c r="O34" s="1"/>
  <c r="O37" s="1"/>
  <c r="M13"/>
  <c r="M15" s="1"/>
  <c r="M22" s="1"/>
  <c r="M34" s="1"/>
  <c r="M37" s="1"/>
  <c r="L13"/>
  <c r="L15" s="1"/>
  <c r="L22" s="1"/>
  <c r="L34" s="1"/>
  <c r="L37" s="1"/>
  <c r="K13"/>
  <c r="K15" s="1"/>
  <c r="K22" s="1"/>
  <c r="K34" s="1"/>
  <c r="K37" s="1"/>
  <c r="J13"/>
  <c r="J15" s="1"/>
  <c r="J22" s="1"/>
  <c r="J34" s="1"/>
  <c r="J37" s="1"/>
  <c r="I13"/>
  <c r="I15" s="1"/>
  <c r="I22" s="1"/>
  <c r="I34" s="1"/>
  <c r="I37" s="1"/>
  <c r="H13"/>
  <c r="H15" s="1"/>
  <c r="H22" s="1"/>
  <c r="H34" s="1"/>
  <c r="H37" s="1"/>
  <c r="G13"/>
  <c r="G15" s="1"/>
  <c r="G22" s="1"/>
  <c r="G34" s="1"/>
  <c r="G37" s="1"/>
  <c r="F13"/>
  <c r="F15" s="1"/>
  <c r="F22" s="1"/>
  <c r="F34" s="1"/>
  <c r="F37" s="1"/>
  <c r="F39" s="1"/>
  <c r="E13"/>
  <c r="E15" s="1"/>
  <c r="E22" s="1"/>
  <c r="E34" s="1"/>
  <c r="E37" s="1"/>
  <c r="E39" s="1"/>
  <c r="D13"/>
  <c r="D15" s="1"/>
  <c r="D22" s="1"/>
  <c r="D34" s="1"/>
  <c r="D37" s="1"/>
  <c r="D39" s="1"/>
  <c r="C13"/>
  <c r="C15" s="1"/>
  <c r="C22" s="1"/>
  <c r="C34" s="1"/>
  <c r="C37" s="1"/>
  <c r="C39" s="1"/>
  <c r="B13"/>
  <c r="B15" s="1"/>
  <c r="B22" s="1"/>
  <c r="B34" s="1"/>
  <c r="B37" s="1"/>
  <c r="B39" s="1"/>
  <c r="N12"/>
  <c r="N13" s="1"/>
  <c r="O9"/>
  <c r="M9"/>
  <c r="L9"/>
  <c r="K9"/>
  <c r="J9"/>
  <c r="I9"/>
  <c r="H9"/>
  <c r="G9"/>
  <c r="F9"/>
  <c r="E9"/>
  <c r="D9"/>
  <c r="C9"/>
  <c r="B9"/>
  <c r="N8"/>
  <c r="N9" s="1"/>
  <c r="N15" l="1"/>
  <c r="N22" s="1"/>
  <c r="N34" s="1"/>
  <c r="N37" s="1"/>
</calcChain>
</file>

<file path=xl/sharedStrings.xml><?xml version="1.0" encoding="utf-8"?>
<sst xmlns="http://schemas.openxmlformats.org/spreadsheetml/2006/main" count="77" uniqueCount="65">
  <si>
    <t>فرَنسَبنك - سورية</t>
  </si>
  <si>
    <t>قائمة الدخل</t>
  </si>
  <si>
    <t>Statement of Income</t>
  </si>
  <si>
    <t>بعد تطبيق المعيار رقم 9</t>
  </si>
  <si>
    <t>البيـــان</t>
  </si>
  <si>
    <t>الفوائد الدائنة</t>
  </si>
  <si>
    <t>Interest Income</t>
  </si>
  <si>
    <t>الفوائد المدينة</t>
  </si>
  <si>
    <t>Interest Expense</t>
  </si>
  <si>
    <t>صافي الدخل من الفوائد</t>
  </si>
  <si>
    <t>Net Interest Income</t>
  </si>
  <si>
    <t>الرسوم والعمولات الدائنة</t>
  </si>
  <si>
    <t>Fees and commissions Income</t>
  </si>
  <si>
    <t>الرسوم والعمولات المدينة</t>
  </si>
  <si>
    <t>Fees and commissions Expense</t>
  </si>
  <si>
    <t xml:space="preserve">صافي الدخل من الرسوم والعمولات </t>
  </si>
  <si>
    <t>Net Income from Fees and Commissions</t>
  </si>
  <si>
    <t>صافي الدخل من الفوائد والرسوم والعمولات</t>
  </si>
  <si>
    <t>Net Income from Interest, Fees and Commissions</t>
  </si>
  <si>
    <t>صافي ارباح/(خسائر) ناتجة عن تقييم العملات الاجنبية</t>
  </si>
  <si>
    <t>Gains from Foreign Currencies</t>
  </si>
  <si>
    <t>أرباح (خسائر) غير محققة ناتجة عن تقييم مركز القطع البنيوي</t>
  </si>
  <si>
    <t>Gains (losses) Resulting from The Evaluation of The Structural Position</t>
  </si>
  <si>
    <t>إيرادات أخرى</t>
  </si>
  <si>
    <t>-</t>
  </si>
  <si>
    <t>Other revenue</t>
  </si>
  <si>
    <t>أرباح بيع موجودات مالية متوفرة للبيع</t>
  </si>
  <si>
    <t xml:space="preserve">Profits of Financial Assets Available for Sale 
</t>
  </si>
  <si>
    <t>أرباح (خسائر) بيع موجودات مالية بالكلفة المطفأة</t>
  </si>
  <si>
    <t xml:space="preserve">Losses on sale of financial assets at amortized cost </t>
  </si>
  <si>
    <t>اجمالي الدخل التشغيلي</t>
  </si>
  <si>
    <t>Total  Income</t>
  </si>
  <si>
    <t>نفقات الموظفين</t>
  </si>
  <si>
    <t>Employees Expenses</t>
  </si>
  <si>
    <t>استهلاكات موجودات ثابتة ملموسة</t>
  </si>
  <si>
    <t>Depreciation of Fixed Assets</t>
  </si>
  <si>
    <t>استهلاكات حق أستتخدام الأصول المستاجرة</t>
  </si>
  <si>
    <t>Amortization of the right to use the leased assets</t>
  </si>
  <si>
    <t>اطفاءات موجودات ثابتة غير ملموسة</t>
  </si>
  <si>
    <t>Amortization Intangible Assets</t>
  </si>
  <si>
    <t xml:space="preserve">مخصصات متنوعة </t>
  </si>
  <si>
    <t>Sundry Provisions</t>
  </si>
  <si>
    <t>مصروف مخصص الخسائر الائتمانية المتوقعة</t>
  </si>
  <si>
    <t>Provision for Credit Losses</t>
  </si>
  <si>
    <t xml:space="preserve">مصاريف تشغيلية اخرى </t>
  </si>
  <si>
    <t>Other Expenses</t>
  </si>
  <si>
    <t>خسائر رأسمالية أخرى</t>
  </si>
  <si>
    <t>Other Capital Losses</t>
  </si>
  <si>
    <t xml:space="preserve">اجمالي المصروفات التشغيلية </t>
  </si>
  <si>
    <t>Total  Operational Expenses</t>
  </si>
  <si>
    <t>أرباح رأسمالية أخرى</t>
  </si>
  <si>
    <t>Other Capital Gains</t>
  </si>
  <si>
    <t xml:space="preserve">الربح (الخسارة) قبل الضريبة </t>
  </si>
  <si>
    <t>Net (Loss) Income Before Tax</t>
  </si>
  <si>
    <t>ايراد (مصروف) ضريبة الدخل</t>
  </si>
  <si>
    <t xml:space="preserve">Income Tax  </t>
  </si>
  <si>
    <t>مصروف ضريبة ريع رؤوس الأموال في الخارج</t>
  </si>
  <si>
    <t>Tax on Interest Earned out side Syria</t>
  </si>
  <si>
    <t xml:space="preserve">ربح (خسارة) السنة </t>
  </si>
  <si>
    <t xml:space="preserve">Net (loss) Income </t>
  </si>
  <si>
    <t>عائد السهم (ل.س)*</t>
  </si>
  <si>
    <t>Earnings Per Share (SP)</t>
  </si>
  <si>
    <t>تم تعديل عائد السهم للسنوات السابقة بناء على عملية التجزئة التي تمت على سهم الشركة بتاريخ 2/7/2012 لتصبح قيمة السهم 100 ل.س بدلاً من 500 ل.س</t>
  </si>
  <si>
    <t>The earnings per share have been adjusted for the previous years based on the split process on 2/7/2012</t>
  </si>
  <si>
    <t xml:space="preserve">that modified the nominal value per share from 500 SP to 100 SP </t>
  </si>
</sst>
</file>

<file path=xl/styles.xml><?xml version="1.0" encoding="utf-8"?>
<styleSheet xmlns="http://schemas.openxmlformats.org/spreadsheetml/2006/main">
  <numFmts count="4">
    <numFmt numFmtId="41" formatCode="_-* #,##0_-;_-* #,##0\-;_-* &quot;-&quot;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sz val="14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b/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"/>
    </xf>
    <xf numFmtId="0" fontId="4" fillId="0" borderId="1" xfId="0" applyFont="1" applyBorder="1"/>
    <xf numFmtId="37" fontId="5" fillId="0" borderId="0" xfId="0" applyNumberFormat="1" applyFont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6" xfId="0" applyFont="1" applyBorder="1"/>
    <xf numFmtId="37" fontId="5" fillId="0" borderId="6" xfId="0" applyNumberFormat="1" applyFont="1" applyBorder="1"/>
    <xf numFmtId="37" fontId="5" fillId="0" borderId="8" xfId="0" applyNumberFormat="1" applyFont="1" applyBorder="1"/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/>
    <xf numFmtId="37" fontId="5" fillId="0" borderId="10" xfId="0" applyNumberFormat="1" applyFont="1" applyBorder="1"/>
    <xf numFmtId="164" fontId="5" fillId="0" borderId="9" xfId="1" applyNumberFormat="1" applyFont="1" applyFill="1" applyBorder="1"/>
    <xf numFmtId="164" fontId="5" fillId="0" borderId="8" xfId="1" applyNumberFormat="1" applyFont="1" applyFill="1" applyBorder="1"/>
    <xf numFmtId="164" fontId="9" fillId="0" borderId="9" xfId="1" applyNumberFormat="1" applyFont="1" applyFill="1" applyBorder="1"/>
    <xf numFmtId="164" fontId="9" fillId="0" borderId="10" xfId="1" applyNumberFormat="1" applyFont="1" applyFill="1" applyBorder="1"/>
    <xf numFmtId="164" fontId="7" fillId="3" borderId="8" xfId="1" applyNumberFormat="1" applyFont="1" applyFill="1" applyBorder="1" applyAlignment="1"/>
    <xf numFmtId="164" fontId="7" fillId="3" borderId="9" xfId="1" applyNumberFormat="1" applyFont="1" applyFill="1" applyBorder="1" applyAlignment="1"/>
    <xf numFmtId="164" fontId="7" fillId="3" borderId="10" xfId="1" applyNumberFormat="1" applyFont="1" applyFill="1" applyBorder="1" applyAlignment="1"/>
    <xf numFmtId="164" fontId="7" fillId="3" borderId="9" xfId="1" applyNumberFormat="1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9" xfId="0" applyFont="1" applyBorder="1"/>
    <xf numFmtId="164" fontId="5" fillId="0" borderId="9" xfId="1" applyNumberFormat="1" applyFont="1" applyFill="1" applyBorder="1" applyAlignment="1"/>
    <xf numFmtId="164" fontId="10" fillId="0" borderId="9" xfId="1" applyNumberFormat="1" applyFont="1" applyFill="1" applyBorder="1"/>
    <xf numFmtId="164" fontId="5" fillId="0" borderId="9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left" wrapText="1"/>
    </xf>
    <xf numFmtId="164" fontId="5" fillId="0" borderId="8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left" vertical="center" wrapText="1"/>
    </xf>
    <xf numFmtId="164" fontId="9" fillId="0" borderId="11" xfId="1" applyNumberFormat="1" applyFont="1" applyFill="1" applyBorder="1" applyAlignment="1">
      <alignment horizontal="right"/>
    </xf>
    <xf numFmtId="164" fontId="9" fillId="0" borderId="12" xfId="1" applyNumberFormat="1" applyFont="1" applyFill="1" applyBorder="1" applyAlignment="1">
      <alignment horizontal="right"/>
    </xf>
    <xf numFmtId="164" fontId="9" fillId="0" borderId="11" xfId="1" applyNumberFormat="1" applyFont="1" applyFill="1" applyBorder="1"/>
    <xf numFmtId="164" fontId="7" fillId="3" borderId="13" xfId="1" applyNumberFormat="1" applyFont="1" applyFill="1" applyBorder="1" applyAlignment="1"/>
    <xf numFmtId="164" fontId="7" fillId="3" borderId="14" xfId="1" applyNumberFormat="1" applyFont="1" applyFill="1" applyBorder="1" applyAlignment="1"/>
    <xf numFmtId="164" fontId="5" fillId="0" borderId="15" xfId="1" applyNumberFormat="1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164" fontId="9" fillId="0" borderId="10" xfId="1" applyNumberFormat="1" applyFont="1" applyFill="1" applyBorder="1" applyAlignment="1">
      <alignment horizontal="right"/>
    </xf>
    <xf numFmtId="164" fontId="5" fillId="0" borderId="16" xfId="1" applyNumberFormat="1" applyFont="1" applyFill="1" applyBorder="1"/>
    <xf numFmtId="164" fontId="9" fillId="0" borderId="17" xfId="1" applyNumberFormat="1" applyFont="1" applyFill="1" applyBorder="1"/>
    <xf numFmtId="164" fontId="9" fillId="0" borderId="18" xfId="1" applyNumberFormat="1" applyFont="1" applyFill="1" applyBorder="1"/>
    <xf numFmtId="164" fontId="7" fillId="3" borderId="16" xfId="1" applyNumberFormat="1" applyFont="1" applyFill="1" applyBorder="1" applyAlignment="1"/>
    <xf numFmtId="164" fontId="7" fillId="3" borderId="18" xfId="1" applyNumberFormat="1" applyFont="1" applyFill="1" applyBorder="1" applyAlignment="1"/>
    <xf numFmtId="164" fontId="7" fillId="3" borderId="17" xfId="1" applyNumberFormat="1" applyFont="1" applyFill="1" applyBorder="1" applyAlignment="1"/>
    <xf numFmtId="0" fontId="4" fillId="0" borderId="19" xfId="0" applyFont="1" applyBorder="1"/>
    <xf numFmtId="0" fontId="4" fillId="0" borderId="20" xfId="0" applyFont="1" applyBorder="1"/>
    <xf numFmtId="0" fontId="4" fillId="0" borderId="3" xfId="0" applyFont="1" applyBorder="1"/>
    <xf numFmtId="0" fontId="7" fillId="3" borderId="21" xfId="1" applyNumberFormat="1" applyFont="1" applyFill="1" applyBorder="1" applyAlignment="1"/>
    <xf numFmtId="165" fontId="7" fillId="3" borderId="20" xfId="1" applyNumberFormat="1" applyFont="1" applyFill="1" applyBorder="1" applyAlignment="1"/>
    <xf numFmtId="165" fontId="7" fillId="3" borderId="22" xfId="1" applyNumberFormat="1" applyFont="1" applyFill="1" applyBorder="1" applyAlignment="1"/>
    <xf numFmtId="165" fontId="7" fillId="3" borderId="14" xfId="1" applyNumberFormat="1" applyFont="1" applyFill="1" applyBorder="1" applyAlignment="1"/>
    <xf numFmtId="166" fontId="7" fillId="3" borderId="13" xfId="1" applyNumberFormat="1" applyFont="1" applyFill="1" applyBorder="1" applyAlignment="1"/>
    <xf numFmtId="166" fontId="7" fillId="3" borderId="9" xfId="1" applyNumberFormat="1" applyFont="1" applyFill="1" applyBorder="1" applyAlignment="1"/>
    <xf numFmtId="164" fontId="7" fillId="3" borderId="11" xfId="1" applyNumberFormat="1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8">
    <cellStyle name="Comma [0]" xfId="1" builtinId="6"/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WEB%20Files/FSBS-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بيانات التداول"/>
      <sheetName val="تقرير الملكية"/>
      <sheetName val="قيم التداول"/>
      <sheetName val="معلومات عامة"/>
      <sheetName val="قائمة المركز المالي"/>
      <sheetName val="قائمة الدخل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B30">
            <v>52500000</v>
          </cell>
          <cell r="C30">
            <v>52500000</v>
          </cell>
          <cell r="D30">
            <v>52500000</v>
          </cell>
          <cell r="E30">
            <v>52500000</v>
          </cell>
          <cell r="F30">
            <v>52500000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rightToLeft="1" tabSelected="1" topLeftCell="A25" workbookViewId="0">
      <selection activeCell="B4" sqref="B4:E4"/>
    </sheetView>
  </sheetViews>
  <sheetFormatPr defaultRowHeight="16.5"/>
  <cols>
    <col min="1" max="1" width="49.28515625" style="2" customWidth="1"/>
    <col min="2" max="2" width="20.42578125" style="2" bestFit="1" customWidth="1"/>
    <col min="3" max="5" width="20.5703125" style="2" customWidth="1"/>
    <col min="6" max="6" width="23.42578125" style="2" customWidth="1"/>
    <col min="7" max="7" width="20.85546875" style="2" customWidth="1"/>
    <col min="8" max="11" width="20.140625" style="2" customWidth="1"/>
    <col min="12" max="12" width="19.42578125" style="2" customWidth="1"/>
    <col min="13" max="13" width="18" style="2" customWidth="1"/>
    <col min="14" max="14" width="19.140625" style="3" customWidth="1"/>
    <col min="15" max="15" width="18" style="9" customWidth="1"/>
    <col min="16" max="16" width="75.28515625" style="9" bestFit="1" customWidth="1"/>
    <col min="17" max="18" width="9.140625" style="3"/>
    <col min="19" max="19" width="15.5703125" style="3" bestFit="1" customWidth="1"/>
    <col min="20" max="16384" width="9.140625" style="3"/>
  </cols>
  <sheetData>
    <row r="2" spans="1:16">
      <c r="A2" s="1" t="s">
        <v>0</v>
      </c>
      <c r="B2" s="1"/>
      <c r="N2" s="2"/>
      <c r="O2" s="2"/>
      <c r="P2" s="2"/>
    </row>
    <row r="3" spans="1:16" ht="18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6" t="s">
        <v>2</v>
      </c>
    </row>
    <row r="4" spans="1:16" ht="18">
      <c r="B4" s="7" t="s">
        <v>3</v>
      </c>
      <c r="C4" s="7"/>
      <c r="D4" s="7"/>
      <c r="E4" s="7"/>
      <c r="N4" s="8"/>
    </row>
    <row r="5" spans="1:16" s="13" customFormat="1">
      <c r="A5" s="10" t="s">
        <v>4</v>
      </c>
      <c r="B5" s="11">
        <v>2021</v>
      </c>
      <c r="C5" s="11">
        <v>2020</v>
      </c>
      <c r="D5" s="11">
        <v>2019</v>
      </c>
      <c r="E5" s="11">
        <v>2018</v>
      </c>
      <c r="F5" s="12">
        <v>2017</v>
      </c>
      <c r="G5" s="11">
        <v>2016</v>
      </c>
      <c r="H5" s="11">
        <v>2015</v>
      </c>
      <c r="I5" s="11">
        <v>2014</v>
      </c>
      <c r="J5" s="11">
        <v>2013</v>
      </c>
      <c r="K5" s="11">
        <v>2012</v>
      </c>
      <c r="L5" s="11">
        <v>2011</v>
      </c>
      <c r="M5" s="11">
        <v>2010</v>
      </c>
      <c r="N5" s="11">
        <v>2009</v>
      </c>
      <c r="O5" s="11">
        <v>2008</v>
      </c>
      <c r="P5" s="5" t="s">
        <v>2</v>
      </c>
    </row>
    <row r="6" spans="1:16">
      <c r="A6" s="14"/>
      <c r="B6" s="14"/>
      <c r="C6" s="15"/>
      <c r="D6" s="15"/>
      <c r="E6" s="15"/>
      <c r="F6" s="16"/>
      <c r="G6" s="15"/>
      <c r="H6" s="15"/>
      <c r="I6" s="15"/>
      <c r="J6" s="15"/>
      <c r="K6" s="15"/>
      <c r="L6" s="15"/>
      <c r="M6" s="15"/>
      <c r="N6" s="17"/>
      <c r="O6" s="18"/>
      <c r="P6" s="18"/>
    </row>
    <row r="7" spans="1:16">
      <c r="A7" s="19" t="s">
        <v>5</v>
      </c>
      <c r="B7" s="19">
        <v>12423409336</v>
      </c>
      <c r="C7" s="20">
        <v>8273856087</v>
      </c>
      <c r="D7" s="21">
        <v>5294353202</v>
      </c>
      <c r="E7" s="21">
        <v>3854465247</v>
      </c>
      <c r="F7" s="22">
        <v>4037102520</v>
      </c>
      <c r="G7" s="21">
        <v>3664951373</v>
      </c>
      <c r="H7" s="21">
        <v>2404876704</v>
      </c>
      <c r="I7" s="21">
        <v>1962954662</v>
      </c>
      <c r="J7" s="21">
        <v>1871666194</v>
      </c>
      <c r="K7" s="21">
        <v>1639971568</v>
      </c>
      <c r="L7" s="23">
        <v>1242540847</v>
      </c>
      <c r="M7" s="23">
        <v>843747464</v>
      </c>
      <c r="N7" s="23">
        <v>242751964</v>
      </c>
      <c r="O7" s="23">
        <v>21813628</v>
      </c>
      <c r="P7" s="23" t="s">
        <v>6</v>
      </c>
    </row>
    <row r="8" spans="1:16" ht="18.75">
      <c r="A8" s="24" t="s">
        <v>7</v>
      </c>
      <c r="B8" s="25">
        <v>-4423764850</v>
      </c>
      <c r="C8" s="25">
        <v>-3743961387</v>
      </c>
      <c r="D8" s="25">
        <v>-2974596932</v>
      </c>
      <c r="E8" s="25">
        <v>-2642362945</v>
      </c>
      <c r="F8" s="26">
        <v>-1988884730</v>
      </c>
      <c r="G8" s="25">
        <v>-1708323147</v>
      </c>
      <c r="H8" s="25">
        <v>-1258673747</v>
      </c>
      <c r="I8" s="25">
        <v>-1267686937</v>
      </c>
      <c r="J8" s="25">
        <v>-1277979195</v>
      </c>
      <c r="K8" s="25">
        <v>-1002462253</v>
      </c>
      <c r="L8" s="25">
        <v>-850741485</v>
      </c>
      <c r="M8" s="25">
        <v>-696557696</v>
      </c>
      <c r="N8" s="25">
        <f>-208711935</f>
        <v>-208711935</v>
      </c>
      <c r="O8" s="25">
        <v>0</v>
      </c>
      <c r="P8" s="23" t="s">
        <v>8</v>
      </c>
    </row>
    <row r="9" spans="1:16">
      <c r="A9" s="27" t="s">
        <v>9</v>
      </c>
      <c r="B9" s="28">
        <f t="shared" ref="B9:O9" si="0">SUM(B7:B8)</f>
        <v>7999644486</v>
      </c>
      <c r="C9" s="28">
        <f t="shared" si="0"/>
        <v>4529894700</v>
      </c>
      <c r="D9" s="28">
        <f t="shared" si="0"/>
        <v>2319756270</v>
      </c>
      <c r="E9" s="28">
        <f t="shared" si="0"/>
        <v>1212102302</v>
      </c>
      <c r="F9" s="29">
        <f t="shared" si="0"/>
        <v>2048217790</v>
      </c>
      <c r="G9" s="28">
        <f t="shared" si="0"/>
        <v>1956628226</v>
      </c>
      <c r="H9" s="28">
        <f t="shared" si="0"/>
        <v>1146202957</v>
      </c>
      <c r="I9" s="28">
        <f t="shared" si="0"/>
        <v>695267725</v>
      </c>
      <c r="J9" s="28">
        <f t="shared" si="0"/>
        <v>593686999</v>
      </c>
      <c r="K9" s="28">
        <f t="shared" si="0"/>
        <v>637509315</v>
      </c>
      <c r="L9" s="28">
        <f t="shared" si="0"/>
        <v>391799362</v>
      </c>
      <c r="M9" s="28">
        <f t="shared" si="0"/>
        <v>147189768</v>
      </c>
      <c r="N9" s="28">
        <f t="shared" si="0"/>
        <v>34040029</v>
      </c>
      <c r="O9" s="28">
        <f t="shared" si="0"/>
        <v>21813628</v>
      </c>
      <c r="P9" s="30" t="s">
        <v>10</v>
      </c>
    </row>
    <row r="10" spans="1:16">
      <c r="A10" s="31"/>
      <c r="B10" s="31"/>
      <c r="C10" s="32"/>
      <c r="D10" s="32"/>
      <c r="E10" s="32"/>
      <c r="F10" s="33"/>
      <c r="G10" s="32"/>
      <c r="H10" s="32"/>
      <c r="I10" s="32"/>
      <c r="J10" s="32"/>
      <c r="K10" s="32"/>
      <c r="L10" s="32"/>
      <c r="M10" s="34"/>
      <c r="N10" s="34"/>
      <c r="O10" s="21"/>
      <c r="P10" s="34"/>
    </row>
    <row r="11" spans="1:16">
      <c r="A11" s="19" t="s">
        <v>11</v>
      </c>
      <c r="B11" s="19">
        <v>3076340197</v>
      </c>
      <c r="C11" s="21">
        <v>2468602533</v>
      </c>
      <c r="D11" s="21">
        <v>875221535</v>
      </c>
      <c r="E11" s="21">
        <v>495169673</v>
      </c>
      <c r="F11" s="22">
        <v>500690549</v>
      </c>
      <c r="G11" s="21">
        <v>556217455</v>
      </c>
      <c r="H11" s="21">
        <v>369778771</v>
      </c>
      <c r="I11" s="21">
        <v>159579036</v>
      </c>
      <c r="J11" s="21">
        <v>50777729</v>
      </c>
      <c r="K11" s="23">
        <v>91689664</v>
      </c>
      <c r="L11" s="23">
        <v>101503227</v>
      </c>
      <c r="M11" s="23">
        <v>90442840</v>
      </c>
      <c r="N11" s="23">
        <v>12259163</v>
      </c>
      <c r="O11" s="23">
        <v>0</v>
      </c>
      <c r="P11" s="23" t="s">
        <v>12</v>
      </c>
    </row>
    <row r="12" spans="1:16" ht="18.75">
      <c r="A12" s="24" t="s">
        <v>13</v>
      </c>
      <c r="B12" s="25">
        <v>-92419296</v>
      </c>
      <c r="C12" s="25">
        <v>-264068617</v>
      </c>
      <c r="D12" s="25">
        <v>-1204556</v>
      </c>
      <c r="E12" s="25">
        <v>-2298350</v>
      </c>
      <c r="F12" s="26">
        <v>-5162237</v>
      </c>
      <c r="G12" s="25">
        <v>-8416957</v>
      </c>
      <c r="H12" s="25">
        <v>-2640608</v>
      </c>
      <c r="I12" s="25">
        <v>-3633962</v>
      </c>
      <c r="J12" s="25">
        <v>-4436601</v>
      </c>
      <c r="K12" s="25">
        <v>-720467</v>
      </c>
      <c r="L12" s="25">
        <v>-1963930</v>
      </c>
      <c r="M12" s="25">
        <v>-4587449</v>
      </c>
      <c r="N12" s="25">
        <f>-1209387</f>
        <v>-1209387</v>
      </c>
      <c r="O12" s="25">
        <v>0</v>
      </c>
      <c r="P12" s="35" t="s">
        <v>14</v>
      </c>
    </row>
    <row r="13" spans="1:16">
      <c r="A13" s="27" t="s">
        <v>15</v>
      </c>
      <c r="B13" s="28">
        <f t="shared" ref="B13:O13" si="1">SUM(B11:B12)</f>
        <v>2983920901</v>
      </c>
      <c r="C13" s="28">
        <f t="shared" si="1"/>
        <v>2204533916</v>
      </c>
      <c r="D13" s="28">
        <f t="shared" si="1"/>
        <v>874016979</v>
      </c>
      <c r="E13" s="28">
        <f t="shared" si="1"/>
        <v>492871323</v>
      </c>
      <c r="F13" s="29">
        <f t="shared" si="1"/>
        <v>495528312</v>
      </c>
      <c r="G13" s="28">
        <f t="shared" si="1"/>
        <v>547800498</v>
      </c>
      <c r="H13" s="28">
        <f t="shared" si="1"/>
        <v>367138163</v>
      </c>
      <c r="I13" s="28">
        <f t="shared" si="1"/>
        <v>155945074</v>
      </c>
      <c r="J13" s="28">
        <f t="shared" si="1"/>
        <v>46341128</v>
      </c>
      <c r="K13" s="28">
        <f t="shared" si="1"/>
        <v>90969197</v>
      </c>
      <c r="L13" s="28">
        <f t="shared" si="1"/>
        <v>99539297</v>
      </c>
      <c r="M13" s="28">
        <f t="shared" si="1"/>
        <v>85855391</v>
      </c>
      <c r="N13" s="28">
        <f t="shared" si="1"/>
        <v>11049776</v>
      </c>
      <c r="O13" s="28">
        <f t="shared" si="1"/>
        <v>0</v>
      </c>
      <c r="P13" s="30" t="s">
        <v>16</v>
      </c>
    </row>
    <row r="14" spans="1:16" ht="21">
      <c r="A14" s="31"/>
      <c r="B14" s="31"/>
      <c r="C14" s="32"/>
      <c r="D14" s="32"/>
      <c r="E14" s="32"/>
      <c r="F14" s="33"/>
      <c r="G14" s="32"/>
      <c r="H14" s="32"/>
      <c r="I14" s="32"/>
      <c r="J14" s="32"/>
      <c r="K14" s="36"/>
      <c r="L14" s="36"/>
      <c r="M14" s="36"/>
      <c r="N14" s="36"/>
      <c r="O14" s="36"/>
      <c r="P14" s="23"/>
    </row>
    <row r="15" spans="1:16">
      <c r="A15" s="27" t="s">
        <v>17</v>
      </c>
      <c r="B15" s="28">
        <f t="shared" ref="B15:D15" si="2">SUM(B13+B9)</f>
        <v>10983565387</v>
      </c>
      <c r="C15" s="28">
        <f t="shared" si="2"/>
        <v>6734428616</v>
      </c>
      <c r="D15" s="28">
        <f t="shared" si="2"/>
        <v>3193773249</v>
      </c>
      <c r="E15" s="28">
        <f>SUM(E13+E9)</f>
        <v>1704973625</v>
      </c>
      <c r="F15" s="29">
        <f>SUM(F13+F9)</f>
        <v>2543746102</v>
      </c>
      <c r="G15" s="28">
        <f>SUM(G13+G9)</f>
        <v>2504428724</v>
      </c>
      <c r="H15" s="28">
        <f>SUM(H13+H9)</f>
        <v>1513341120</v>
      </c>
      <c r="I15" s="28">
        <f>I13+I9</f>
        <v>851212799</v>
      </c>
      <c r="J15" s="28">
        <f t="shared" ref="J15:O15" si="3">SUM(J13,J9)</f>
        <v>640028127</v>
      </c>
      <c r="K15" s="28">
        <f t="shared" si="3"/>
        <v>728478512</v>
      </c>
      <c r="L15" s="28">
        <f t="shared" si="3"/>
        <v>491338659</v>
      </c>
      <c r="M15" s="28">
        <f t="shared" si="3"/>
        <v>233045159</v>
      </c>
      <c r="N15" s="28">
        <f t="shared" si="3"/>
        <v>45089805</v>
      </c>
      <c r="O15" s="28">
        <f t="shared" si="3"/>
        <v>21813628</v>
      </c>
      <c r="P15" s="30" t="s">
        <v>18</v>
      </c>
    </row>
    <row r="16" spans="1:16">
      <c r="A16" s="31"/>
      <c r="B16" s="31"/>
      <c r="C16" s="32"/>
      <c r="D16" s="32"/>
      <c r="E16" s="32"/>
      <c r="F16" s="33"/>
      <c r="G16" s="32"/>
      <c r="H16" s="32"/>
      <c r="I16" s="32"/>
      <c r="J16" s="32"/>
      <c r="K16" s="32"/>
      <c r="L16" s="32"/>
      <c r="M16" s="34"/>
      <c r="N16" s="34"/>
      <c r="O16" s="21"/>
      <c r="P16" s="21"/>
    </row>
    <row r="17" spans="1:16">
      <c r="A17" s="19" t="s">
        <v>19</v>
      </c>
      <c r="B17" s="19">
        <v>12123651849</v>
      </c>
      <c r="C17" s="21">
        <v>1108857321</v>
      </c>
      <c r="D17" s="21">
        <v>352373463</v>
      </c>
      <c r="E17" s="21">
        <v>178404106</v>
      </c>
      <c r="F17" s="22">
        <v>88776594</v>
      </c>
      <c r="G17" s="21">
        <v>218800704</v>
      </c>
      <c r="H17" s="21">
        <v>367578642</v>
      </c>
      <c r="I17" s="21">
        <v>152825431</v>
      </c>
      <c r="J17" s="21">
        <v>81779780</v>
      </c>
      <c r="K17" s="21">
        <v>13202517</v>
      </c>
      <c r="L17" s="23">
        <v>13690988</v>
      </c>
      <c r="M17" s="23">
        <v>8103005</v>
      </c>
      <c r="N17" s="23">
        <v>1558651</v>
      </c>
      <c r="O17" s="23">
        <f>-1004446</f>
        <v>-1004446</v>
      </c>
      <c r="P17" s="23" t="s">
        <v>20</v>
      </c>
    </row>
    <row r="18" spans="1:16" ht="19.5" customHeight="1">
      <c r="A18" s="19" t="s">
        <v>21</v>
      </c>
      <c r="B18" s="19">
        <v>62800000000</v>
      </c>
      <c r="C18" s="37">
        <v>48293436700</v>
      </c>
      <c r="D18" s="37">
        <v>0</v>
      </c>
      <c r="E18" s="37">
        <v>0</v>
      </c>
      <c r="F18" s="22">
        <v>-4795773842</v>
      </c>
      <c r="G18" s="21">
        <v>10512176220</v>
      </c>
      <c r="H18" s="21">
        <v>8064684810</v>
      </c>
      <c r="I18" s="21">
        <v>3166213050</v>
      </c>
      <c r="J18" s="21">
        <v>3844230390</v>
      </c>
      <c r="K18" s="23">
        <v>1260670320</v>
      </c>
      <c r="L18" s="23">
        <v>501697280</v>
      </c>
      <c r="M18" s="23">
        <v>16765000</v>
      </c>
      <c r="N18" s="23">
        <f>-9800000</f>
        <v>-9800000</v>
      </c>
      <c r="O18" s="23">
        <f>-39431567</f>
        <v>-39431567</v>
      </c>
      <c r="P18" s="38" t="s">
        <v>22</v>
      </c>
    </row>
    <row r="19" spans="1:16">
      <c r="A19" s="39" t="s">
        <v>23</v>
      </c>
      <c r="B19" s="39">
        <v>0</v>
      </c>
      <c r="C19" s="37">
        <v>10866912</v>
      </c>
      <c r="D19" s="37">
        <v>0</v>
      </c>
      <c r="E19" s="37">
        <v>0</v>
      </c>
      <c r="F19" s="40">
        <v>4539252</v>
      </c>
      <c r="G19" s="37" t="s">
        <v>24</v>
      </c>
      <c r="H19" s="37" t="s">
        <v>24</v>
      </c>
      <c r="I19" s="23">
        <v>262679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8" t="s">
        <v>25</v>
      </c>
    </row>
    <row r="20" spans="1:16">
      <c r="A20" s="39" t="s">
        <v>26</v>
      </c>
      <c r="B20" s="39">
        <v>0</v>
      </c>
      <c r="C20" s="37">
        <v>0</v>
      </c>
      <c r="D20" s="37">
        <v>0</v>
      </c>
      <c r="E20" s="37">
        <v>49777710</v>
      </c>
      <c r="F20" s="40" t="s">
        <v>24</v>
      </c>
      <c r="G20" s="37" t="s">
        <v>24</v>
      </c>
      <c r="H20" s="37" t="s">
        <v>24</v>
      </c>
      <c r="I20" s="37" t="s">
        <v>24</v>
      </c>
      <c r="J20" s="37" t="s">
        <v>24</v>
      </c>
      <c r="K20" s="23">
        <v>0</v>
      </c>
      <c r="L20" s="23">
        <v>0</v>
      </c>
      <c r="M20" s="23">
        <v>30562477</v>
      </c>
      <c r="N20" s="23">
        <v>37078720</v>
      </c>
      <c r="O20" s="23">
        <v>0</v>
      </c>
      <c r="P20" s="41" t="s">
        <v>27</v>
      </c>
    </row>
    <row r="21" spans="1:16" ht="18.75">
      <c r="A21" s="39" t="s">
        <v>28</v>
      </c>
      <c r="B21" s="42">
        <v>0</v>
      </c>
      <c r="C21" s="42">
        <v>-9382684</v>
      </c>
      <c r="D21" s="42">
        <v>-1513701</v>
      </c>
      <c r="E21" s="42">
        <v>-19103074</v>
      </c>
      <c r="F21" s="43">
        <v>0</v>
      </c>
      <c r="G21" s="42">
        <v>0</v>
      </c>
      <c r="H21" s="42">
        <v>0</v>
      </c>
      <c r="I21" s="42">
        <v>0</v>
      </c>
      <c r="J21" s="42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1" t="s">
        <v>29</v>
      </c>
    </row>
    <row r="22" spans="1:16">
      <c r="A22" s="27" t="s">
        <v>30</v>
      </c>
      <c r="B22" s="45">
        <f t="shared" ref="B22:D22" si="4">SUM(B15:B21)</f>
        <v>85907217236</v>
      </c>
      <c r="C22" s="45">
        <f t="shared" si="4"/>
        <v>56138206865</v>
      </c>
      <c r="D22" s="45">
        <f t="shared" si="4"/>
        <v>3544633011</v>
      </c>
      <c r="E22" s="45">
        <f>SUM(E15:E21)</f>
        <v>1914052367</v>
      </c>
      <c r="F22" s="46">
        <f>SUM(F18+F17)+F15</f>
        <v>-2163251146</v>
      </c>
      <c r="G22" s="45">
        <f>SUM(G18+G17)+G15</f>
        <v>13235405648</v>
      </c>
      <c r="H22" s="45">
        <f>SUM(H18+H17)+H15</f>
        <v>9945604572</v>
      </c>
      <c r="I22" s="45">
        <f>SUM(I15:I20)</f>
        <v>4170513959</v>
      </c>
      <c r="J22" s="45">
        <f>SUM(J15:J20)</f>
        <v>4566038297</v>
      </c>
      <c r="K22" s="45">
        <f>SUM(K15:K20)</f>
        <v>2002351349</v>
      </c>
      <c r="L22" s="45">
        <f>SUM(L15:L20)</f>
        <v>1006726927</v>
      </c>
      <c r="M22" s="45">
        <f t="shared" ref="M22:O22" si="5">SUM(M15:M20)</f>
        <v>288475641</v>
      </c>
      <c r="N22" s="45">
        <f t="shared" si="5"/>
        <v>73927176</v>
      </c>
      <c r="O22" s="45">
        <f t="shared" si="5"/>
        <v>-18622385</v>
      </c>
      <c r="P22" s="30" t="s">
        <v>31</v>
      </c>
    </row>
    <row r="23" spans="1:16">
      <c r="A23" s="31"/>
      <c r="B23" s="31"/>
      <c r="C23" s="32"/>
      <c r="D23" s="32"/>
      <c r="E23" s="32"/>
      <c r="F23" s="33"/>
      <c r="G23" s="32"/>
      <c r="H23" s="32"/>
      <c r="I23" s="32"/>
      <c r="J23" s="32"/>
      <c r="K23" s="32"/>
      <c r="L23" s="32"/>
      <c r="M23" s="34"/>
      <c r="N23" s="34"/>
      <c r="O23" s="21"/>
      <c r="P23" s="21"/>
    </row>
    <row r="24" spans="1:16">
      <c r="A24" s="39" t="s">
        <v>32</v>
      </c>
      <c r="B24" s="39">
        <v>-5991656438</v>
      </c>
      <c r="C24" s="37">
        <v>-2860217817</v>
      </c>
      <c r="D24" s="37">
        <v>-1658081219</v>
      </c>
      <c r="E24" s="37">
        <v>-1508466188</v>
      </c>
      <c r="F24" s="40">
        <v>-1630682072</v>
      </c>
      <c r="G24" s="37">
        <v>-1604709811</v>
      </c>
      <c r="H24" s="37">
        <v>-880091299</v>
      </c>
      <c r="I24" s="37">
        <v>-534842620</v>
      </c>
      <c r="J24" s="37">
        <v>-474980562</v>
      </c>
      <c r="K24" s="37">
        <v>-287511842</v>
      </c>
      <c r="L24" s="37">
        <v>-258778741</v>
      </c>
      <c r="M24" s="37">
        <v>-164635373</v>
      </c>
      <c r="N24" s="37">
        <f>-148776758</f>
        <v>-148776758</v>
      </c>
      <c r="O24" s="37">
        <f>-28747987</f>
        <v>-28747987</v>
      </c>
      <c r="P24" s="23" t="s">
        <v>33</v>
      </c>
    </row>
    <row r="25" spans="1:16">
      <c r="A25" s="39" t="s">
        <v>34</v>
      </c>
      <c r="B25" s="39">
        <v>-182351055</v>
      </c>
      <c r="C25" s="37">
        <v>-208733006</v>
      </c>
      <c r="D25" s="37">
        <v>-149965673</v>
      </c>
      <c r="E25" s="37">
        <v>-74148943</v>
      </c>
      <c r="F25" s="40">
        <v>-53265407</v>
      </c>
      <c r="G25" s="37">
        <v>-45275663</v>
      </c>
      <c r="H25" s="37">
        <v>-56759884</v>
      </c>
      <c r="I25" s="37">
        <v>-52014113</v>
      </c>
      <c r="J25" s="37">
        <v>-50122389</v>
      </c>
      <c r="K25" s="37">
        <v>-49861599</v>
      </c>
      <c r="L25" s="37">
        <v>-43217022</v>
      </c>
      <c r="M25" s="37">
        <v>-24587743</v>
      </c>
      <c r="N25" s="37">
        <f>-19592393</f>
        <v>-19592393</v>
      </c>
      <c r="O25" s="37">
        <v>0</v>
      </c>
      <c r="P25" s="23" t="s">
        <v>35</v>
      </c>
    </row>
    <row r="26" spans="1:16">
      <c r="A26" s="39" t="s">
        <v>36</v>
      </c>
      <c r="B26" s="39">
        <v>-158384029</v>
      </c>
      <c r="C26" s="37">
        <v>-158406973</v>
      </c>
      <c r="D26" s="37">
        <v>-57383118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23" t="s">
        <v>37</v>
      </c>
    </row>
    <row r="27" spans="1:16">
      <c r="A27" s="39" t="s">
        <v>38</v>
      </c>
      <c r="B27" s="39">
        <v>-30449164</v>
      </c>
      <c r="C27" s="37">
        <v>-9197380</v>
      </c>
      <c r="D27" s="37">
        <v>-4502733</v>
      </c>
      <c r="E27" s="37">
        <v>-2130889</v>
      </c>
      <c r="F27" s="40">
        <v>-2380250</v>
      </c>
      <c r="G27" s="37">
        <v>-1531333</v>
      </c>
      <c r="H27" s="37">
        <v>-1841802</v>
      </c>
      <c r="I27" s="37">
        <v>-1996011</v>
      </c>
      <c r="J27" s="37">
        <v>-2334033</v>
      </c>
      <c r="K27" s="37">
        <v>-2550437</v>
      </c>
      <c r="L27" s="37">
        <v>-7923169</v>
      </c>
      <c r="M27" s="37">
        <v>-7407313</v>
      </c>
      <c r="N27" s="37">
        <f>-6803051</f>
        <v>-6803051</v>
      </c>
      <c r="O27" s="37">
        <v>0</v>
      </c>
      <c r="P27" s="23" t="s">
        <v>39</v>
      </c>
    </row>
    <row r="28" spans="1:16">
      <c r="A28" s="39" t="s">
        <v>40</v>
      </c>
      <c r="B28" s="39">
        <v>15000000</v>
      </c>
      <c r="C28" s="37">
        <v>-22391000</v>
      </c>
      <c r="D28" s="37">
        <v>-66385091</v>
      </c>
      <c r="E28" s="37">
        <v>-2853360</v>
      </c>
      <c r="F28" s="40">
        <v>710440435</v>
      </c>
      <c r="G28" s="37">
        <v>-634580627</v>
      </c>
      <c r="H28" s="37">
        <v>-1075066088</v>
      </c>
      <c r="I28" s="37">
        <v>-11021570</v>
      </c>
      <c r="J28" s="37">
        <v>-3661265</v>
      </c>
      <c r="K28" s="37">
        <v>-1487293</v>
      </c>
      <c r="L28" s="37">
        <v>-87194</v>
      </c>
      <c r="M28" s="37">
        <v>162652</v>
      </c>
      <c r="N28" s="37">
        <f>-229879</f>
        <v>-229879</v>
      </c>
      <c r="O28" s="37">
        <v>0</v>
      </c>
      <c r="P28" s="23" t="s">
        <v>41</v>
      </c>
    </row>
    <row r="29" spans="1:16">
      <c r="A29" s="39" t="s">
        <v>42</v>
      </c>
      <c r="B29" s="39">
        <v>-24455289732</v>
      </c>
      <c r="C29" s="37">
        <v>-2986398103</v>
      </c>
      <c r="D29" s="37">
        <v>-359664128</v>
      </c>
      <c r="E29" s="37">
        <v>367310031</v>
      </c>
      <c r="F29" s="40">
        <v>-669332849</v>
      </c>
      <c r="G29" s="37">
        <v>1150989204</v>
      </c>
      <c r="H29" s="37">
        <v>-1092115502</v>
      </c>
      <c r="I29" s="37">
        <v>-1514952751</v>
      </c>
      <c r="J29" s="37">
        <v>-3784318331</v>
      </c>
      <c r="K29" s="37">
        <v>-1260132809</v>
      </c>
      <c r="L29" s="37">
        <v>-410053753</v>
      </c>
      <c r="M29" s="37">
        <v>-3156052</v>
      </c>
      <c r="N29" s="37" t="s">
        <v>24</v>
      </c>
      <c r="O29" s="37">
        <v>0</v>
      </c>
      <c r="P29" s="23" t="s">
        <v>43</v>
      </c>
    </row>
    <row r="30" spans="1:16">
      <c r="A30" s="39" t="s">
        <v>44</v>
      </c>
      <c r="B30" s="39">
        <v>-2306719191</v>
      </c>
      <c r="C30" s="37">
        <v>-886456513</v>
      </c>
      <c r="D30" s="37">
        <v>-584059926</v>
      </c>
      <c r="E30" s="37">
        <v>-615287013</v>
      </c>
      <c r="F30" s="40">
        <v>-605428480</v>
      </c>
      <c r="G30" s="37">
        <v>-454050578</v>
      </c>
      <c r="H30" s="37">
        <v>-269950000</v>
      </c>
      <c r="I30" s="37">
        <v>-188501845</v>
      </c>
      <c r="J30" s="37">
        <v>-175215241</v>
      </c>
      <c r="K30" s="37">
        <v>-334805599</v>
      </c>
      <c r="L30" s="37">
        <v>-125232836</v>
      </c>
      <c r="M30" s="37">
        <v>-85923781</v>
      </c>
      <c r="N30" s="37">
        <f>-68228049</f>
        <v>-68228049</v>
      </c>
      <c r="O30" s="37">
        <f>-68656079</f>
        <v>-68656079</v>
      </c>
      <c r="P30" s="23" t="s">
        <v>45</v>
      </c>
    </row>
    <row r="31" spans="1:16">
      <c r="A31" s="39" t="s">
        <v>46</v>
      </c>
      <c r="B31" s="47">
        <v>0</v>
      </c>
      <c r="C31" s="40" t="s">
        <v>24</v>
      </c>
      <c r="D31" s="37">
        <v>-219631</v>
      </c>
      <c r="E31" s="37">
        <v>-1268</v>
      </c>
      <c r="F31" s="40">
        <v>0</v>
      </c>
      <c r="G31" s="37">
        <v>-10889</v>
      </c>
      <c r="H31" s="37" t="s">
        <v>24</v>
      </c>
      <c r="I31" s="37" t="s">
        <v>24</v>
      </c>
      <c r="J31" s="37" t="s">
        <v>24</v>
      </c>
      <c r="K31" s="37">
        <v>-1015735</v>
      </c>
      <c r="L31" s="37">
        <v>-37833</v>
      </c>
      <c r="M31" s="37">
        <v>0</v>
      </c>
      <c r="N31" s="37">
        <v>0</v>
      </c>
      <c r="O31" s="37">
        <v>0</v>
      </c>
      <c r="P31" s="23" t="s">
        <v>47</v>
      </c>
    </row>
    <row r="32" spans="1:16" s="2" customFormat="1">
      <c r="A32" s="27" t="s">
        <v>48</v>
      </c>
      <c r="B32" s="28">
        <f t="shared" ref="B32:O32" si="6">SUM(B24:B31)</f>
        <v>-33109849609</v>
      </c>
      <c r="C32" s="28">
        <f t="shared" si="6"/>
        <v>-7131800792</v>
      </c>
      <c r="D32" s="28">
        <f t="shared" si="6"/>
        <v>-2880261519</v>
      </c>
      <c r="E32" s="28">
        <f t="shared" si="6"/>
        <v>-1835577630</v>
      </c>
      <c r="F32" s="28">
        <f t="shared" si="6"/>
        <v>-2250648623</v>
      </c>
      <c r="G32" s="28">
        <f t="shared" si="6"/>
        <v>-1589169697</v>
      </c>
      <c r="H32" s="28">
        <f t="shared" si="6"/>
        <v>-3375824575</v>
      </c>
      <c r="I32" s="28">
        <f t="shared" si="6"/>
        <v>-2303328910</v>
      </c>
      <c r="J32" s="28">
        <f t="shared" si="6"/>
        <v>-4490631821</v>
      </c>
      <c r="K32" s="28">
        <f t="shared" si="6"/>
        <v>-1937365314</v>
      </c>
      <c r="L32" s="28">
        <f t="shared" si="6"/>
        <v>-845330548</v>
      </c>
      <c r="M32" s="28">
        <f t="shared" si="6"/>
        <v>-285547610</v>
      </c>
      <c r="N32" s="28">
        <f t="shared" si="6"/>
        <v>-243630130</v>
      </c>
      <c r="O32" s="28">
        <f t="shared" si="6"/>
        <v>-97404066</v>
      </c>
      <c r="P32" s="30" t="s">
        <v>49</v>
      </c>
    </row>
    <row r="33" spans="1:16" ht="20.25" customHeight="1">
      <c r="A33" s="39" t="s">
        <v>50</v>
      </c>
      <c r="B33" s="48">
        <v>0</v>
      </c>
      <c r="C33" s="48">
        <v>9917631</v>
      </c>
      <c r="D33" s="48">
        <v>0</v>
      </c>
      <c r="E33" s="48">
        <v>0</v>
      </c>
      <c r="F33" s="49">
        <v>4539252</v>
      </c>
      <c r="G33" s="48">
        <v>0</v>
      </c>
      <c r="H33" s="48">
        <v>0</v>
      </c>
      <c r="I33" s="48">
        <v>0</v>
      </c>
      <c r="J33" s="48">
        <v>0</v>
      </c>
      <c r="K33" s="25">
        <v>2102958</v>
      </c>
      <c r="L33" s="25">
        <v>2750</v>
      </c>
      <c r="M33" s="48">
        <v>0</v>
      </c>
      <c r="N33" s="48">
        <v>0</v>
      </c>
      <c r="O33" s="48">
        <v>0</v>
      </c>
      <c r="P33" s="23" t="s">
        <v>51</v>
      </c>
    </row>
    <row r="34" spans="1:16" s="2" customFormat="1">
      <c r="A34" s="27" t="s">
        <v>52</v>
      </c>
      <c r="B34" s="28">
        <f t="shared" ref="B34:O34" si="7">B22+B32+B33</f>
        <v>52797367627</v>
      </c>
      <c r="C34" s="28">
        <f t="shared" si="7"/>
        <v>49016323704</v>
      </c>
      <c r="D34" s="28">
        <f t="shared" si="7"/>
        <v>664371492</v>
      </c>
      <c r="E34" s="28">
        <f t="shared" si="7"/>
        <v>78474737</v>
      </c>
      <c r="F34" s="28">
        <f t="shared" si="7"/>
        <v>-4409360517</v>
      </c>
      <c r="G34" s="28">
        <f t="shared" si="7"/>
        <v>11646235951</v>
      </c>
      <c r="H34" s="28">
        <f t="shared" si="7"/>
        <v>6569779997</v>
      </c>
      <c r="I34" s="28">
        <f>I22+I32+I33</f>
        <v>1867185049</v>
      </c>
      <c r="J34" s="28">
        <f t="shared" si="7"/>
        <v>75406476</v>
      </c>
      <c r="K34" s="28">
        <f t="shared" si="7"/>
        <v>67088993</v>
      </c>
      <c r="L34" s="28">
        <f t="shared" si="7"/>
        <v>161399129</v>
      </c>
      <c r="M34" s="28">
        <f t="shared" si="7"/>
        <v>2928031</v>
      </c>
      <c r="N34" s="28">
        <f t="shared" si="7"/>
        <v>-169702954</v>
      </c>
      <c r="O34" s="28">
        <f t="shared" si="7"/>
        <v>-116026451</v>
      </c>
      <c r="P34" s="30" t="s">
        <v>53</v>
      </c>
    </row>
    <row r="35" spans="1:16" ht="18.75">
      <c r="A35" s="24" t="s">
        <v>54</v>
      </c>
      <c r="B35" s="23">
        <v>0</v>
      </c>
      <c r="C35" s="23">
        <v>0</v>
      </c>
      <c r="D35" s="23">
        <v>-131997819</v>
      </c>
      <c r="E35" s="23">
        <v>-34650561</v>
      </c>
      <c r="F35" s="26">
        <v>-262384153</v>
      </c>
      <c r="G35" s="25">
        <v>-253486660</v>
      </c>
      <c r="H35" s="25">
        <v>-4657658</v>
      </c>
      <c r="I35" s="25">
        <v>485967530</v>
      </c>
      <c r="J35" s="25">
        <v>123176801</v>
      </c>
      <c r="K35" s="25">
        <v>-10334685</v>
      </c>
      <c r="L35" s="25">
        <v>-11026006</v>
      </c>
      <c r="M35" s="25">
        <v>2301501</v>
      </c>
      <c r="N35" s="25">
        <v>39708045</v>
      </c>
      <c r="O35" s="25">
        <v>19148721</v>
      </c>
      <c r="P35" s="23" t="s">
        <v>55</v>
      </c>
    </row>
    <row r="36" spans="1:16" ht="18.75">
      <c r="A36" s="50" t="s">
        <v>56</v>
      </c>
      <c r="B36" s="25">
        <v>-337299830</v>
      </c>
      <c r="C36" s="25">
        <v>-175407201</v>
      </c>
      <c r="D36" s="25">
        <v>-107613817</v>
      </c>
      <c r="E36" s="25">
        <v>0</v>
      </c>
      <c r="F36" s="51"/>
      <c r="G36" s="52"/>
      <c r="H36" s="52"/>
      <c r="I36" s="52"/>
      <c r="J36" s="52"/>
      <c r="K36" s="52"/>
      <c r="L36" s="52"/>
      <c r="M36" s="25"/>
      <c r="N36" s="25"/>
      <c r="O36" s="25"/>
      <c r="P36" s="23" t="s">
        <v>57</v>
      </c>
    </row>
    <row r="37" spans="1:16">
      <c r="A37" s="53" t="s">
        <v>58</v>
      </c>
      <c r="B37" s="54">
        <f t="shared" ref="B37:C37" si="8">SUM(B34+B35+B36)</f>
        <v>52460067797</v>
      </c>
      <c r="C37" s="54">
        <f t="shared" si="8"/>
        <v>48840916503</v>
      </c>
      <c r="D37" s="54">
        <f>SUM(D34+D35+D36)</f>
        <v>424759856</v>
      </c>
      <c r="E37" s="54">
        <f t="shared" ref="E37" si="9">SUM(E34+E35+E36)</f>
        <v>43824176</v>
      </c>
      <c r="F37" s="55">
        <f>SUM(F34+F35)</f>
        <v>-4671744670</v>
      </c>
      <c r="G37" s="54">
        <f>SUM(G34+G35)</f>
        <v>11392749291</v>
      </c>
      <c r="H37" s="54">
        <f>SUM(H34+H35)</f>
        <v>6565122339</v>
      </c>
      <c r="I37" s="54">
        <f>SUM(I34:I35)</f>
        <v>2353152579</v>
      </c>
      <c r="J37" s="54">
        <f t="shared" ref="J37:O37" si="10">SUM(J34:J35)</f>
        <v>198583277</v>
      </c>
      <c r="K37" s="54">
        <f t="shared" si="10"/>
        <v>56754308</v>
      </c>
      <c r="L37" s="54">
        <f t="shared" si="10"/>
        <v>150373123</v>
      </c>
      <c r="M37" s="28">
        <f t="shared" si="10"/>
        <v>5229532</v>
      </c>
      <c r="N37" s="28">
        <f t="shared" si="10"/>
        <v>-129994909</v>
      </c>
      <c r="O37" s="28">
        <f t="shared" si="10"/>
        <v>-96877730</v>
      </c>
      <c r="P37" s="30" t="s">
        <v>59</v>
      </c>
    </row>
    <row r="38" spans="1:16">
      <c r="C38" s="56"/>
      <c r="D38" s="57"/>
      <c r="E38" s="56"/>
      <c r="L38" s="58"/>
      <c r="M38" s="58"/>
      <c r="N38" s="58"/>
      <c r="O38" s="58"/>
      <c r="P38" s="32"/>
    </row>
    <row r="39" spans="1:16">
      <c r="A39" s="59" t="s">
        <v>60</v>
      </c>
      <c r="B39" s="60">
        <f>B37/'[1]نسب مالية'!B30</f>
        <v>999.23938660952376</v>
      </c>
      <c r="C39" s="60">
        <f>C37/'[1]نسب مالية'!C30</f>
        <v>930.3031714857143</v>
      </c>
      <c r="D39" s="61">
        <f>D37/'[1]نسب مالية'!D30</f>
        <v>8.0906639238095241</v>
      </c>
      <c r="E39" s="60">
        <f>E37/'[1]نسب مالية'!E30</f>
        <v>0.83474620952380951</v>
      </c>
      <c r="F39" s="62">
        <f>F37/'[1]نسب مالية'!F30</f>
        <v>-88.985612761904761</v>
      </c>
      <c r="G39" s="63">
        <v>253.42</v>
      </c>
      <c r="H39" s="63">
        <v>148.06</v>
      </c>
      <c r="I39" s="63">
        <v>54.91</v>
      </c>
      <c r="J39" s="63">
        <v>4.79</v>
      </c>
      <c r="K39" s="63">
        <v>1.38</v>
      </c>
      <c r="L39" s="63">
        <v>8.2200000000000006</v>
      </c>
      <c r="M39" s="64">
        <v>1.49</v>
      </c>
      <c r="N39" s="64">
        <f>-37.14</f>
        <v>-37.14</v>
      </c>
      <c r="O39" s="64">
        <f>-60.4</f>
        <v>-60.4</v>
      </c>
      <c r="P39" s="65" t="s">
        <v>61</v>
      </c>
    </row>
    <row r="41" spans="1:16">
      <c r="A41" s="2" t="s">
        <v>62</v>
      </c>
    </row>
    <row r="42" spans="1:16">
      <c r="O42" s="66" t="s">
        <v>63</v>
      </c>
    </row>
    <row r="43" spans="1:16">
      <c r="K43" s="67" t="s">
        <v>64</v>
      </c>
      <c r="L43" s="67"/>
      <c r="M43" s="67"/>
      <c r="N43" s="67"/>
    </row>
    <row r="44" spans="1:16">
      <c r="A44"/>
      <c r="B44"/>
      <c r="C44"/>
      <c r="D44"/>
      <c r="E44"/>
      <c r="F44"/>
      <c r="G44"/>
      <c r="H44"/>
      <c r="I44"/>
      <c r="J44"/>
    </row>
    <row r="45" spans="1:16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</sheetData>
  <mergeCells count="2">
    <mergeCell ref="B4:E4"/>
    <mergeCell ref="K43:N4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2022-12-01T10:59:02Z</dcterms:created>
  <dcterms:modified xsi:type="dcterms:W3CDTF">2022-12-01T10:59:13Z</dcterms:modified>
</cp:coreProperties>
</file>